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namedSheetViews/namedSheetView1.xml" ContentType="application/vnd.ms-excel.namedsheetviews+xml"/>
  <Override PartName="/xl/namedSheetViews/namedSheetView2.xml" ContentType="application/vnd.ms-excel.namedsheetviews+xml"/>
  <Override PartName="/xl/namedSheetViews/namedSheetView3.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02"/>
  <workbookPr/>
  <mc:AlternateContent xmlns:mc="http://schemas.openxmlformats.org/markup-compatibility/2006">
    <mc:Choice Requires="x15">
      <x15ac:absPath xmlns:x15ac="http://schemas.microsoft.com/office/spreadsheetml/2010/11/ac" url="https://icfonline.sharepoint.com/teams/SLBAdmin/Shared Documents/TA Task (CLIN 4)/CAP and PCAP Reviews and Directory/PCAP Review 2024/Downloadable and EPA Internal Files/"/>
    </mc:Choice>
  </mc:AlternateContent>
  <xr:revisionPtr revIDLastSave="0" documentId="8_{D9D4ECE4-6F76-42D3-9C54-0684DA1F25E6}" xr6:coauthVersionLast="47" xr6:coauthVersionMax="47" xr10:uidLastSave="{00000000-0000-0000-0000-000000000000}"/>
  <bookViews>
    <workbookView xWindow="-120" yWindow="-120" windowWidth="29040" windowHeight="15720" xr2:uid="{F1B290EF-8D71-407C-8DB3-D23BF2B59BEB}"/>
  </bookViews>
  <sheets>
    <sheet name="GHG Inventory" sheetId="1" r:id="rId1"/>
    <sheet name="GHG Reduction Measures" sheetId="2" r:id="rId2"/>
    <sheet name="LIDAC" sheetId="5" r:id="rId3"/>
    <sheet name="Other Plan Elements" sheetId="12" r:id="rId4"/>
    <sheet name="Lists" sheetId="4" r:id="rId5"/>
  </sheets>
  <definedNames>
    <definedName name="_xlnm._FilterDatabase" localSheetId="0" hidden="1">'GHG Inventory'!$A$2:$Y$116</definedName>
    <definedName name="_xlnm._FilterDatabase" localSheetId="1" hidden="1">'GHG Reduction Measures'!$A$1:$AC$1093</definedName>
    <definedName name="_xlnm._FilterDatabase" localSheetId="2" hidden="1">LIDAC!$A$2:$N$2</definedName>
    <definedName name="_xlnm._FilterDatabase" localSheetId="4" hidden="1">Lists!$D$1:$F$156</definedName>
    <definedName name="_xlnm._FilterDatabase" localSheetId="3" hidden="1">'Other Plan Elements'!$A$1:$K$110</definedName>
    <definedName name="CH4_AR5">Lists!$Z$7</definedName>
    <definedName name="lb_MT">Lists!$Z$6</definedName>
    <definedName name="N2O_AR5">Lists!$Z$3</definedName>
  </definedNames>
  <calcPr calcId="191028" iterate="1" iterateDelta="1.0000000000000001E-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11" i="5" l="1" a="1"/>
  <c r="K111" i="5" s="1"/>
  <c r="K110" i="5" a="1"/>
  <c r="K110" i="5" s="1"/>
  <c r="K109" i="5" a="1"/>
  <c r="K109" i="5" s="1"/>
  <c r="K108" i="5" a="1"/>
  <c r="K108" i="5" s="1"/>
  <c r="K107" i="5" a="1"/>
  <c r="K107" i="5" s="1"/>
  <c r="K106" i="5" a="1"/>
  <c r="K106" i="5" s="1"/>
  <c r="K105" i="5" a="1"/>
  <c r="K105" i="5" s="1"/>
  <c r="K104" i="5" a="1"/>
  <c r="K104" i="5" s="1"/>
  <c r="K103" i="5" a="1"/>
  <c r="K103" i="5" s="1"/>
  <c r="K102" i="5" a="1"/>
  <c r="K102" i="5" s="1"/>
  <c r="K101" i="5" a="1"/>
  <c r="K101" i="5" s="1"/>
  <c r="K100" i="5" a="1"/>
  <c r="K100" i="5" s="1"/>
  <c r="K99" i="5" a="1"/>
  <c r="K99" i="5" s="1"/>
  <c r="K98" i="5" a="1"/>
  <c r="K98" i="5" s="1"/>
  <c r="K97" i="5" a="1"/>
  <c r="K97" i="5" s="1"/>
  <c r="K96" i="5" a="1"/>
  <c r="K96" i="5" s="1"/>
  <c r="K95" i="5" a="1"/>
  <c r="K95" i="5" s="1"/>
  <c r="K94" i="5" a="1"/>
  <c r="K94" i="5" s="1"/>
  <c r="K93" i="5" a="1"/>
  <c r="K93" i="5" s="1"/>
  <c r="K92" i="5" a="1"/>
  <c r="K92" i="5" s="1"/>
  <c r="K91" i="5" a="1"/>
  <c r="K91" i="5" s="1"/>
  <c r="K90" i="5" a="1"/>
  <c r="K90" i="5" s="1"/>
  <c r="K89" i="5" a="1"/>
  <c r="K89" i="5" s="1"/>
  <c r="K88" i="5" a="1"/>
  <c r="K88" i="5" s="1"/>
  <c r="K87" i="5" a="1"/>
  <c r="K87" i="5" s="1"/>
  <c r="K86" i="5" a="1"/>
  <c r="K86" i="5" s="1"/>
  <c r="K85" i="5" a="1"/>
  <c r="K85" i="5" s="1"/>
  <c r="K84" i="5" a="1"/>
  <c r="K84" i="5" s="1"/>
  <c r="K83" i="5" a="1"/>
  <c r="K83" i="5" s="1"/>
  <c r="K82" i="5" a="1"/>
  <c r="K82" i="5" s="1"/>
  <c r="K81" i="5" a="1"/>
  <c r="K81" i="5" s="1"/>
  <c r="K80" i="5" a="1"/>
  <c r="K80" i="5" s="1"/>
  <c r="K79" i="5" a="1"/>
  <c r="K79" i="5" s="1"/>
  <c r="K78" i="5" a="1"/>
  <c r="K78" i="5" s="1"/>
  <c r="K77" i="5" a="1"/>
  <c r="K77" i="5" s="1"/>
  <c r="K76" i="5" a="1"/>
  <c r="K76" i="5" s="1"/>
  <c r="K75" i="5" a="1"/>
  <c r="K75" i="5" s="1"/>
  <c r="K74" i="5" a="1"/>
  <c r="K74" i="5" s="1"/>
  <c r="K73" i="5" a="1"/>
  <c r="K73" i="5" s="1"/>
  <c r="K72" i="5" a="1"/>
  <c r="K72" i="5" s="1"/>
  <c r="K71" i="5" a="1"/>
  <c r="K71" i="5" s="1"/>
  <c r="K70" i="5" a="1"/>
  <c r="K70" i="5" s="1"/>
  <c r="K69" i="5" a="1"/>
  <c r="K69" i="5" s="1"/>
  <c r="K68" i="5" a="1"/>
  <c r="K68" i="5" s="1"/>
  <c r="K67" i="5" a="1"/>
  <c r="K67" i="5" s="1"/>
  <c r="K66" i="5" a="1"/>
  <c r="K66" i="5" s="1"/>
  <c r="K65" i="5" a="1"/>
  <c r="K65" i="5" s="1"/>
  <c r="K64" i="5" a="1"/>
  <c r="K64" i="5" s="1"/>
  <c r="K63" i="5" a="1"/>
  <c r="K63" i="5" s="1"/>
  <c r="K62" i="5" a="1"/>
  <c r="K62" i="5" s="1"/>
  <c r="K61" i="5" a="1"/>
  <c r="K61" i="5" s="1"/>
  <c r="K60" i="5" a="1"/>
  <c r="K60" i="5" s="1"/>
  <c r="K59" i="5" a="1"/>
  <c r="K59" i="5" s="1"/>
  <c r="K58" i="5" a="1"/>
  <c r="K58" i="5" s="1"/>
  <c r="K57" i="5" a="1"/>
  <c r="K57" i="5" s="1"/>
  <c r="K56" i="5" a="1"/>
  <c r="K56" i="5" s="1"/>
  <c r="K55" i="5" a="1"/>
  <c r="K55" i="5" s="1"/>
  <c r="K54" i="5" a="1"/>
  <c r="K54" i="5" s="1"/>
  <c r="K53" i="5" a="1"/>
  <c r="K53" i="5" s="1"/>
  <c r="K52" i="5" a="1"/>
  <c r="K52" i="5" s="1"/>
  <c r="K51" i="5" a="1"/>
  <c r="K51" i="5" s="1"/>
  <c r="K50" i="5" a="1"/>
  <c r="K50" i="5" s="1"/>
  <c r="K49" i="5" a="1"/>
  <c r="K49" i="5" s="1"/>
  <c r="K48" i="5" a="1"/>
  <c r="K48" i="5" s="1"/>
  <c r="K47" i="5" a="1"/>
  <c r="K47" i="5" s="1"/>
  <c r="K46" i="5" a="1"/>
  <c r="K46" i="5" s="1"/>
  <c r="K45" i="5" a="1"/>
  <c r="K45" i="5" s="1"/>
  <c r="K44" i="5" a="1"/>
  <c r="K44" i="5" s="1"/>
  <c r="K43" i="5" a="1"/>
  <c r="K43" i="5" s="1"/>
  <c r="K42" i="5" a="1"/>
  <c r="K42" i="5" s="1"/>
  <c r="K41" i="5" a="1"/>
  <c r="K41" i="5" s="1"/>
  <c r="K40" i="5" a="1"/>
  <c r="K40" i="5" s="1"/>
  <c r="K39" i="5" a="1"/>
  <c r="K39" i="5" s="1"/>
  <c r="K38" i="5" a="1"/>
  <c r="K38" i="5" s="1"/>
  <c r="K37" i="5" a="1"/>
  <c r="K37" i="5" s="1"/>
  <c r="K36" i="5" a="1"/>
  <c r="K36" i="5" s="1"/>
  <c r="K35" i="5" a="1"/>
  <c r="K35" i="5" s="1"/>
  <c r="K34" i="5" a="1"/>
  <c r="K34" i="5" s="1"/>
  <c r="K33" i="5" a="1"/>
  <c r="K33" i="5" s="1"/>
  <c r="K32" i="5" a="1"/>
  <c r="K32" i="5" s="1"/>
  <c r="K31" i="5" a="1"/>
  <c r="K31" i="5" s="1"/>
  <c r="K30" i="5" a="1"/>
  <c r="K30" i="5" s="1"/>
  <c r="K29" i="5" a="1"/>
  <c r="K29" i="5" s="1"/>
  <c r="K28" i="5" a="1"/>
  <c r="K28" i="5" s="1"/>
  <c r="K27" i="5" a="1"/>
  <c r="K27" i="5" s="1"/>
  <c r="K26" i="5" a="1"/>
  <c r="K26" i="5" s="1"/>
  <c r="K25" i="5" a="1"/>
  <c r="K25" i="5" s="1"/>
  <c r="K24" i="5" a="1"/>
  <c r="K24" i="5" s="1"/>
  <c r="K23" i="5" a="1"/>
  <c r="K23" i="5" s="1"/>
  <c r="K22" i="5" a="1"/>
  <c r="K22" i="5" s="1"/>
  <c r="K21" i="5" a="1"/>
  <c r="K21" i="5" s="1"/>
  <c r="K20" i="5" a="1"/>
  <c r="K20" i="5" s="1"/>
  <c r="K19" i="5" a="1"/>
  <c r="K19" i="5" s="1"/>
  <c r="K18" i="5" a="1"/>
  <c r="K18" i="5" s="1"/>
  <c r="K17" i="5" a="1"/>
  <c r="K17" i="5" s="1"/>
  <c r="K16" i="5" a="1"/>
  <c r="K16" i="5" s="1"/>
  <c r="K15" i="5" a="1"/>
  <c r="K15" i="5" s="1"/>
  <c r="K14" i="5" a="1"/>
  <c r="K14" i="5" s="1"/>
  <c r="K13" i="5" a="1"/>
  <c r="K13" i="5" s="1"/>
  <c r="K12" i="5" a="1"/>
  <c r="K12" i="5" s="1"/>
  <c r="K11" i="5" a="1"/>
  <c r="K11" i="5" s="1"/>
  <c r="K10" i="5" a="1"/>
  <c r="K10" i="5" s="1"/>
  <c r="K9" i="5" a="1"/>
  <c r="K9" i="5" s="1"/>
  <c r="K8" i="5" a="1"/>
  <c r="K8" i="5" s="1"/>
  <c r="K7" i="5" a="1"/>
  <c r="K7" i="5" s="1"/>
  <c r="K6" i="5" a="1"/>
  <c r="K6" i="5" s="1"/>
  <c r="K5" i="5" a="1"/>
  <c r="K5" i="5" s="1"/>
  <c r="K4" i="5" a="1"/>
  <c r="K4" i="5" s="1"/>
  <c r="K3" i="5" a="1"/>
  <c r="K3" i="5" s="1"/>
  <c r="S84" i="2"/>
  <c r="S330" i="2" l="1"/>
  <c r="S329" i="2"/>
  <c r="S328" i="2"/>
  <c r="S327" i="2"/>
  <c r="S326" i="2"/>
  <c r="S325" i="2"/>
  <c r="S324" i="2"/>
  <c r="S323" i="2"/>
  <c r="S341" i="2"/>
  <c r="S340" i="2"/>
  <c r="S339" i="2"/>
  <c r="S338" i="2"/>
  <c r="S337" i="2"/>
  <c r="S336" i="2"/>
  <c r="S335" i="2"/>
  <c r="S332" i="2"/>
  <c r="S255" i="2"/>
  <c r="S331" i="2"/>
  <c r="S254" i="2" l="1"/>
  <c r="S205" i="2"/>
  <c r="S204" i="2"/>
  <c r="S460" i="2"/>
  <c r="S848" i="2"/>
  <c r="S846" i="2"/>
  <c r="S845" i="2"/>
  <c r="S844" i="2"/>
  <c r="S839" i="2"/>
  <c r="S838" i="2"/>
  <c r="S840" i="2"/>
  <c r="U839" i="2"/>
  <c r="S842" i="2"/>
  <c r="S837" i="2"/>
  <c r="S836" i="2"/>
  <c r="S835" i="2"/>
  <c r="S304" i="2"/>
  <c r="S303" i="2"/>
  <c r="S302" i="2"/>
  <c r="S301" i="2"/>
  <c r="S300" i="2"/>
  <c r="S299" i="2"/>
  <c r="S298" i="2"/>
  <c r="S294" i="2"/>
  <c r="S293" i="2"/>
  <c r="S292" i="2"/>
  <c r="S291" i="2"/>
  <c r="S290" i="2"/>
  <c r="S286" i="2"/>
  <c r="S285" i="2"/>
  <c r="S284" i="2"/>
  <c r="S283" i="2"/>
  <c r="S282" i="2"/>
  <c r="S281" i="2"/>
  <c r="S280" i="2"/>
  <c r="S275" i="2"/>
  <c r="S274" i="2"/>
  <c r="S273" i="2"/>
  <c r="S272" i="2"/>
  <c r="S271" i="2"/>
  <c r="S270" i="2"/>
  <c r="S266" i="2"/>
  <c r="S265" i="2"/>
  <c r="S264" i="2"/>
  <c r="S263" i="2"/>
  <c r="S262" i="2"/>
  <c r="S261" i="2"/>
  <c r="S260" i="2"/>
  <c r="S257" i="2"/>
  <c r="S256" i="2"/>
  <c r="S253" i="2"/>
  <c r="S252" i="2"/>
  <c r="S251" i="2"/>
  <c r="S394" i="2" l="1"/>
  <c r="S41" i="2"/>
  <c r="S358" i="2" l="1"/>
  <c r="S357" i="2"/>
  <c r="S355" i="2"/>
  <c r="S356" i="2"/>
  <c r="S458" i="2"/>
  <c r="S407" i="2" l="1"/>
  <c r="S322" i="2" l="1"/>
  <c r="S151" i="2" l="1"/>
  <c r="S150" i="2"/>
  <c r="S149" i="2"/>
  <c r="S148"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<sst xmlns="http://schemas.openxmlformats.org/spreadsheetml/2006/main" count="23392" uniqueCount="2394">
  <si>
    <t>Sectors Covered</t>
  </si>
  <si>
    <t>Gases Covered</t>
  </si>
  <si>
    <t>PCAP Title</t>
  </si>
  <si>
    <t>PCAP Link</t>
  </si>
  <si>
    <t>Technical Document Title</t>
  </si>
  <si>
    <t>Technical Document Link</t>
  </si>
  <si>
    <t>Lead Organization</t>
  </si>
  <si>
    <t>Tribe, Tribal Consortium, or U.S. Territory</t>
  </si>
  <si>
    <t>Specific Tribe Names (for Consortia)</t>
  </si>
  <si>
    <t>GHG Inventory Tool(s) Used</t>
  </si>
  <si>
    <t>Most Recent Inventory Year</t>
  </si>
  <si>
    <t>GWP Used</t>
  </si>
  <si>
    <t>Government Operations, Community inventory, or both?</t>
  </si>
  <si>
    <t>Electricity</t>
  </si>
  <si>
    <t>Commercial and Residential Buildings</t>
  </si>
  <si>
    <t>Industry</t>
  </si>
  <si>
    <t>Transportation</t>
  </si>
  <si>
    <t>Waste and materials management</t>
  </si>
  <si>
    <t>Agriculture</t>
  </si>
  <si>
    <t>Natural and Working Lands</t>
  </si>
  <si>
    <t>CO2</t>
  </si>
  <si>
    <t>CH4</t>
  </si>
  <si>
    <t>N2O</t>
  </si>
  <si>
    <t>SF6</t>
  </si>
  <si>
    <t>NF3</t>
  </si>
  <si>
    <t>PFCs</t>
  </si>
  <si>
    <t>HFCs</t>
  </si>
  <si>
    <t>Houlton Band of Maliseet Indians Priority Climate Action Plan</t>
  </si>
  <si>
    <t>https://www.epa.gov/system/files/documents/2024-04/houlton-band-of-maliseet-indians-pcaps.pdf</t>
  </si>
  <si>
    <t>The Houlton Band of Maliseet Indians</t>
  </si>
  <si>
    <t>Houlton Band of Maliseet Indians (Consortium)</t>
  </si>
  <si>
    <t>Emission factor analysis</t>
  </si>
  <si>
    <t>Unspecified</t>
  </si>
  <si>
    <t>Both</t>
  </si>
  <si>
    <t>X</t>
  </si>
  <si>
    <t>Mi'kmaq Nation</t>
  </si>
  <si>
    <t>Passamaquoddy Pleasant Point's Environmental Department</t>
  </si>
  <si>
    <t>Passamaquoddy at Pleasant Point</t>
  </si>
  <si>
    <t>Mashantucket Pequot Tribal Nation Natural Resources Protection Priority Climate Action Plan</t>
  </si>
  <si>
    <t>https://www.epa.gov/system/files/documents/2024-04/mptn-pcap.pdf</t>
  </si>
  <si>
    <t>Mashantucket Pequot Natural Resources Protection &amp; Regulatory Affairs Department</t>
  </si>
  <si>
    <t>Mashantucket Pequot Tribal Nation</t>
  </si>
  <si>
    <t>N/A</t>
  </si>
  <si>
    <t>EPA TGIT</t>
  </si>
  <si>
    <t>AR5</t>
  </si>
  <si>
    <t>VIEO IRA CPRGGP Priority Climate Action Plan (PCAP)</t>
  </si>
  <si>
    <t>https://www.epa.gov/system/files/documents/2024-04/vieo-ira-cprggp-pcap.pdf</t>
  </si>
  <si>
    <t>Virgin Islands Energy Office</t>
  </si>
  <si>
    <t>U.S. Virgin Islands</t>
  </si>
  <si>
    <t>EPA LGGIT</t>
  </si>
  <si>
    <t>Priority Climate Action Plan Building Sector of the Nisqually Indian Tribe</t>
  </si>
  <si>
    <t>https://www.epa.gov/system/files/documents/2024-04/nisqually-indian-tribe-pcap.pdf</t>
  </si>
  <si>
    <t>Nisqually Tribe</t>
  </si>
  <si>
    <t>ICLEI ClearPath</t>
  </si>
  <si>
    <t>Draft Priority Climate Action Plan Passamaquoddy Indian Township</t>
  </si>
  <si>
    <t>https://www.epa.gov/system/files/documents/2024-04/pit-pcap.pdf</t>
  </si>
  <si>
    <t>Passamaquoddy Indian Township Tribal Government</t>
  </si>
  <si>
    <t>Passamaquoddy Indian Township Tribal Government</t>
  </si>
  <si>
    <t>Fallon Paiute Shoshone Tribe Environmental Protection Department Priority Climate Action Plan</t>
  </si>
  <si>
    <t>https://www.epa.gov/system/files/documents/2024-04/fallon-paiute-shoshone-tribe-pcap.pdf</t>
  </si>
  <si>
    <t>Fallon Paiute Shoshone Tribe Environmental Protection Department</t>
  </si>
  <si>
    <t>Paiute-Shoshone Tribe of the Fallon Reservation and Colony</t>
  </si>
  <si>
    <t>Community Based Inventory</t>
  </si>
  <si>
    <t>The Tulalip Tribes Priority Climate Action Plan</t>
  </si>
  <si>
    <t>https://www.epa.gov/system/files/documents/2024-04/tulalip-tribes-pcap.pdf</t>
  </si>
  <si>
    <t>Tulalip Tribes</t>
  </si>
  <si>
    <t>Priority Climate Action Plan for the 
Monacan Indian Nation</t>
  </si>
  <si>
    <t>https://www.epa.gov/system/files/documents/2024-04/monacan-indian-nation-pcap.pdf</t>
  </si>
  <si>
    <t>Monacan Indian Nation</t>
  </si>
  <si>
    <t>EPA TGIT; EPA WARM</t>
  </si>
  <si>
    <t>Government Operations Inventory</t>
  </si>
  <si>
    <t>Nez Perce Tribe Priority Climate Action Plan</t>
  </si>
  <si>
    <t>https://www.epa.gov/system/files/documents/2024-04/nez-perce-tribe-pcap.pdf</t>
  </si>
  <si>
    <t>Nez Perce Tribe Additional Appendices</t>
  </si>
  <si>
    <t>https://www.epa.gov/system/files/other-files/2024-04/nez-perce-additional-appendices.zip</t>
  </si>
  <si>
    <t>Nez Perce Tribe</t>
  </si>
  <si>
    <t>EPA FLIGHT</t>
  </si>
  <si>
    <t>San Carlos Apache Tribe Priority Climate Action Plan</t>
  </si>
  <si>
    <t>https://www.epa.gov/system/files/documents/2024-04/san-carlos-apache-tribe-pcap.pdf</t>
  </si>
  <si>
    <t>San Carlos Apache Tribe</t>
  </si>
  <si>
    <t>San Carlos Apache</t>
  </si>
  <si>
    <t>EPA GHG Equivalencies Calculator; EPA SIT</t>
  </si>
  <si>
    <t>Prairie Band Potawatomi Nation Priority Climate Action Plan</t>
  </si>
  <si>
    <t>https://www.epa.gov/system/files/documents/2024-04/prairie-band-pcap.pdf</t>
  </si>
  <si>
    <t>Prairie Band Potawatomi Nation</t>
  </si>
  <si>
    <t>AR6</t>
  </si>
  <si>
    <t>The Mohegan Tribe Priority Climate Action Plan</t>
  </si>
  <si>
    <t>https://www.epa.gov/system/files/documents/2024-04/mohegan-tribe-pcap.pdf</t>
  </si>
  <si>
    <t>Mohegan Tribe</t>
  </si>
  <si>
    <t>Samish Indian Nation Priority Climate Action Plan</t>
  </si>
  <si>
    <t>samish-indian-nation-priority-climate-action-plan.pdf (epa.gov)</t>
  </si>
  <si>
    <t>Samish Indian Nation Additional Appendices</t>
  </si>
  <si>
    <t>https://www.epa.gov/system/files/other-files/2024-04/samish-indian-nation-additional-appendices.zip</t>
  </si>
  <si>
    <t>Samish Indian Nation</t>
  </si>
  <si>
    <t>AR4</t>
  </si>
  <si>
    <t>Forest County Potawatomi Energy Priority Climate Action Plan</t>
  </si>
  <si>
    <t>https://www.epa.gov/system/files/documents/2024-03/forest-county-potawatomi-community-fcpc-priority-climate-action-plan-pcap.pdf</t>
  </si>
  <si>
    <t>Forest County Potawatomi Community, WI</t>
  </si>
  <si>
    <t>EPA TGIT; Custom-built tool</t>
  </si>
  <si>
    <t>Port Gamble S'Klallam Tribe Priority Climate Action Plan</t>
  </si>
  <si>
    <t>portgamblesklallamtribe-pcap.pdf (epa.gov)</t>
  </si>
  <si>
    <t>Port Gamble S'Klallam Tribe</t>
  </si>
  <si>
    <t>Port Gamble S’Klallam Tribe</t>
  </si>
  <si>
    <t>EPA TGIT; ICLEI LEARN</t>
  </si>
  <si>
    <t>Southern Ute Indian Tribe Priority Climate Action Plan</t>
  </si>
  <si>
    <t>https://www.epa.gov/system/files/documents/2024-04/s-ute-pcap.pdf</t>
  </si>
  <si>
    <t>Southern Ute Indian Tribe</t>
  </si>
  <si>
    <t>Tejon Indian Tribe Priority Climate Action Plan (PCAP)</t>
  </si>
  <si>
    <t>tejon-tribe-pcap.pdf (epa.gov)</t>
  </si>
  <si>
    <t>Tejon Tribe of Indians</t>
  </si>
  <si>
    <t>Tejon Indian Tribe</t>
  </si>
  <si>
    <t>Narraganset Indian Tribe Priority Climate Action Plan</t>
  </si>
  <si>
    <t>https://www.epa.gov/system/files/documents/2024-04/nit-pcap.pdf</t>
  </si>
  <si>
    <t xml:space="preserve">Narragansett Indian Tribe Community Planning and Natural Resources Department </t>
  </si>
  <si>
    <t>Narragansett Indian Tribe</t>
  </si>
  <si>
    <t>Chippewa Cree Tribe of the Rocky Boy's Reservation Priority Climate Action Plan 2024</t>
  </si>
  <si>
    <t>https://www.epa.gov/system/files/documents/2024-04/chippewa-cree-pcap.pdf</t>
  </si>
  <si>
    <t>Chippewa Cree Tribe of the Rocky Boy's Reservation</t>
  </si>
  <si>
    <t>Chippewa Cree Indians of the Rocky Boy's Reservation</t>
  </si>
  <si>
    <t>ANNETTE ISLANDS RESERVE PRIORITY CLIMATE ACTION PLAN</t>
  </si>
  <si>
    <t>https://www.epa.gov/system/files/documents/2024-04/metlakatla-indian-community-pcap.pdf</t>
  </si>
  <si>
    <t>Metlakatla Indian Community</t>
  </si>
  <si>
    <t>EPA TGIT; EPA FLIGHT; Custom-built tool</t>
  </si>
  <si>
    <t>Priority Climate Action Plan for Habematolel Pomo of Upper Lake</t>
  </si>
  <si>
    <t>https://www.epa.gov/system/files/documents/2024-03/habematolel-hpul-pcap.pdf</t>
  </si>
  <si>
    <t>Appendix E</t>
  </si>
  <si>
    <t>Habematolel Pomo of Upper Lake</t>
  </si>
  <si>
    <t>Climate Action Plan for: The Suquamish Tribe of the Port Madison Indian Reservation</t>
  </si>
  <si>
    <t>https://www.epa.gov/system/files/documents/2024-04/the-suquamish-tribe-pcap.pdf</t>
  </si>
  <si>
    <t>Suquamish Indian of the Port Madison Reservation</t>
  </si>
  <si>
    <t>Jamestown S'Klallam Tribe Priority Climate Action Plan</t>
  </si>
  <si>
    <t>jamestownsklallamcprg-pcap.pdf (epa.gov)</t>
  </si>
  <si>
    <t>Jamestown S'Klallam Tribe</t>
  </si>
  <si>
    <t>Jamestown S’Klallam Tribe</t>
  </si>
  <si>
    <t>ICLEI ClearPath; EPA TGIT</t>
  </si>
  <si>
    <t>Sprit Lake Tribe Priority Climate Action Plan (PCAP)</t>
  </si>
  <si>
    <t>https://www.epa.gov/system/files/documents/2024-04/spirit-lake-tribe-pcap.pdf</t>
  </si>
  <si>
    <t>Spirit Lake Tribe</t>
  </si>
  <si>
    <t>Hopi Nation Priority Climate Action Plan (PCAP)</t>
  </si>
  <si>
    <t>https://www.epa.gov/system/files/documents/2024-04/hopi-pcap.pdf</t>
  </si>
  <si>
    <t>Hopi Utilities Corporation</t>
  </si>
  <si>
    <t>The Hopi Tribe</t>
  </si>
  <si>
    <t>Custom-built tool</t>
  </si>
  <si>
    <t>Bristol Bay Region Tribal Priority Climate Action Plan</t>
  </si>
  <si>
    <t>https://bbna.com/wp-content/uploads/2024/03/FINAL_BBNA-Tribal-PCAP-1-1.pdf</t>
  </si>
  <si>
    <t>Bristol Bay Native Association</t>
  </si>
  <si>
    <t>Bristol Bay Native Association (BBNA)</t>
  </si>
  <si>
    <t>Chickaloon Native Village Priority Climate Action Plan</t>
  </si>
  <si>
    <t>https://www.epa.gov/system/files/documents/2024-04/chickaloon-village-traditional-council-pcap.pdf</t>
  </si>
  <si>
    <t xml:space="preserve">Chickaloon Village Traditional Council </t>
  </si>
  <si>
    <t>Chickaloon Village Traditional Council</t>
  </si>
  <si>
    <t>Fort Independence Indian Reservation Priority Climate Action Plan</t>
  </si>
  <si>
    <t>https://www.epa.gov/system/files/documents/2024-04/fort-independence-indian-community-pcap.pdf</t>
  </si>
  <si>
    <t>Fort Independence Indian Tribe</t>
  </si>
  <si>
    <t>A Joint Plan between the Village Of Solomon, Nome Eskimo Community, Native Village Of Council &amp; King Island Native Community</t>
  </si>
  <si>
    <t>https://www.epa.gov/system/files/documents/2024-04/village-of-solomon-pcap.pdf</t>
  </si>
  <si>
    <t>Village of Solomon</t>
  </si>
  <si>
    <t>Native Village of Unalakleet Priority Climate Action Plan</t>
  </si>
  <si>
    <t>https://www.epa.gov/system/files/documents/2024-04/native-village-of-unalakleet-pcap.pdf</t>
  </si>
  <si>
    <t>Native Village of Unalakleet</t>
  </si>
  <si>
    <t>Alaska Tribes and Communities of the Lower Yukon-Kuskokwim, Southeast Alaska, the Aleutian-Pribilof Region, the Copper River Valley, and the Railbelt Priority Climate Action Plan</t>
  </si>
  <si>
    <t>https://www.epa.gov/system/files/documents/2024-03/anthc-pcap-consolidated.pdf</t>
  </si>
  <si>
    <t>Alaska Native Tribal Health Consortium</t>
  </si>
  <si>
    <t>Alaska Native Tribal Health Consortium (ANTHC)</t>
  </si>
  <si>
    <t>Lower Yukon-Kuskokwim</t>
  </si>
  <si>
    <t>Alaska EIMT; Emission factor analysis</t>
  </si>
  <si>
    <t>Southeast Alaska</t>
  </si>
  <si>
    <t>The Aleutian-Pribilof Region</t>
  </si>
  <si>
    <t>The Copper River Valley</t>
  </si>
  <si>
    <t>Southcentral Alaska- Railbelt tribes</t>
  </si>
  <si>
    <t>Kodiak Island Region</t>
  </si>
  <si>
    <t>Snoqualmie Indian Tribe Priority Climate Action Plan</t>
  </si>
  <si>
    <t>https://www.epa.gov/system/files/documents/2024-04/snoqualmie-indian-tribe-pcap.pdf</t>
  </si>
  <si>
    <t>Snoqualmie Tribe</t>
  </si>
  <si>
    <t>Mashpee Wampanoag Tribe Climate Action Plan 2024</t>
  </si>
  <si>
    <t>https://www.epa.gov/system/files/documents/2024-04/mashpee-wampanoag-tribe-climate-action-plan.pdf</t>
  </si>
  <si>
    <t>Mashpee Wampanoag</t>
  </si>
  <si>
    <t>Santa Ynez Band of Chumash Indians Climate Pollution Reduction Program Priority Climate Action Plan_x000D_</t>
  </si>
  <si>
    <t>https://www.epa.gov/system/files/documents/2024-04/santa-ynez-band-of-chumash-indians-pcap.pdf</t>
  </si>
  <si>
    <t>Santa Ynez Band of Chumash Indians</t>
  </si>
  <si>
    <t>EPA TGIT; EPA WARM; EPA Carbon Footprint Calculator</t>
  </si>
  <si>
    <t>Blue Lake Rancheria Priority Climate Action Plan</t>
  </si>
  <si>
    <t>https://www.epa.gov/system/files/documents/2024-03/5d-98t76201-blue-lake-pcap.pdf</t>
  </si>
  <si>
    <t>Blue Lake Rancheria Environmental Department</t>
  </si>
  <si>
    <t>Blue Lake Rancheria</t>
  </si>
  <si>
    <t>EPA TGIT; Emission factor analysis</t>
  </si>
  <si>
    <t>American Samoa Priority Climate Action Plan</t>
  </si>
  <si>
    <t>https://www.epa.gov/system/files/documents/2024-04/american-samoa-pcap.pdf</t>
  </si>
  <si>
    <t>American Samoa Environmental Protection Agency</t>
  </si>
  <si>
    <t>American Samoa</t>
  </si>
  <si>
    <t>La Jolla Band of Luiseño Indians Priority Climate Action Plan</t>
  </si>
  <si>
    <t>https://www.epa.gov/system/files/documents/2024-03/la-jolla-band-of-luiseno-indians-pcap.pdf</t>
  </si>
  <si>
    <t>La Jolla Band of Luiseño Indians</t>
  </si>
  <si>
    <t>San Pasqual Band of Mission Indians</t>
  </si>
  <si>
    <t>Northern Cheyenne Tribe Priority Climate Action Plan</t>
  </si>
  <si>
    <t>https://www.epa.gov/system/files/documents/2024-03/northern-cheyenne-pcap.pdf</t>
  </si>
  <si>
    <t>Northern Cheyenne Tribe of the Northern Cheyenne Indian Reservation</t>
  </si>
  <si>
    <t>Bering Strait Region Priority Climate Action Plan</t>
  </si>
  <si>
    <t>https://www.epa.gov/system/files/documents/2024-02/kawerak-regional-pcap.pdf</t>
  </si>
  <si>
    <t>Kawerak Tribe, Inc.</t>
  </si>
  <si>
    <t>Kawerak Tribe, Inc</t>
  </si>
  <si>
    <t>Affiliated Tribes of Northwest Indians Priority Climate Action Plan</t>
  </si>
  <si>
    <t>https://www.epa.gov/system/files/documents/2024-04/atni-pcap.pdf</t>
  </si>
  <si>
    <t>Affiliated Tribes of Northwest Indians</t>
  </si>
  <si>
    <t>Affiliated Tribes of Northwest Indians (ATNI)</t>
  </si>
  <si>
    <t>EPA Data Explorer; Emission factor analysis</t>
  </si>
  <si>
    <t xml:space="preserve">Pechanga Band of Indians Tribal Priority Climate Action Plan </t>
  </si>
  <si>
    <t>https://www.epa.gov/system/files/documents/2024-03/pechanga-pcap.pdf</t>
  </si>
  <si>
    <t>Pechanga Band of Luiseno Mission Indians</t>
  </si>
  <si>
    <t>EPA GHG Equivalencies Calculator</t>
  </si>
  <si>
    <t xml:space="preserve">San Diego Tribal Collaborative Climate Pollution Reduction Grant Priority Climate Action Plan </t>
  </si>
  <si>
    <t>5d-98t77401-pala-san-diego-tribal-collective.pdf (epa.gov)</t>
  </si>
  <si>
    <t>San Diego Tribal Collaborative</t>
  </si>
  <si>
    <t>Pala Band Of Mission Indians</t>
  </si>
  <si>
    <t>Pala Band of Mission Indians</t>
  </si>
  <si>
    <t>https://www.epa.gov/system/files/documents/2024-03/5d-98t77401-pala-san-diego-tribal-collective.pdf</t>
  </si>
  <si>
    <t>Jamul Indian Village of California</t>
  </si>
  <si>
    <t>Viejas Band of Kumeyaay Indians</t>
  </si>
  <si>
    <t>La Posta Band of Mission Indians</t>
  </si>
  <si>
    <t>Priority Climate Action Plan Salt River Pima-Maricopa Indian Community</t>
  </si>
  <si>
    <t>salt-river-pima-maricopa-indian-community-pcap.pdf (epa.gov)</t>
  </si>
  <si>
    <t>Salt River Pima-Maricopa Indian Community</t>
  </si>
  <si>
    <t>Salt River Pima-Maricopa Indian Comm</t>
  </si>
  <si>
    <t>Commonwealth of the Northern Mariana Islands Priority Climate Action Plan</t>
  </si>
  <si>
    <t>https://www.epa.gov/system/files/documents/2024-04/cnmi-pcap_0.pdf</t>
  </si>
  <si>
    <t>Climate Action Plan Emission Inventory</t>
  </si>
  <si>
    <t>https://www.epa.gov/system/files/documents/2024-04/cnmi-cap-ei.xltm</t>
  </si>
  <si>
    <t>Climate Policy &amp; Planning Program Office of the Governor</t>
  </si>
  <si>
    <t>Commonwealth of the Northern Mariana Islands</t>
  </si>
  <si>
    <t>Cordova Priority Climate Action Plan</t>
  </si>
  <si>
    <t>https://www.epa.gov/system/files/documents/2024-04/chugach-eyak-pcap.pdf</t>
  </si>
  <si>
    <t>Chugach Regional Resources Commission and Native Village of Eyak</t>
  </si>
  <si>
    <t>RUS GHG Calculator; EPA GHG Equivalencies Calculator; Custom-built tool; Emissions factor analysis</t>
  </si>
  <si>
    <t>Upper Columbia United Tribes Priority Climate Action Plan</t>
  </si>
  <si>
    <t>https://www.epa.gov/system/files/documents/2024-03/upper-columbia-united-tribes-priority-climate-action-plan.pdf</t>
  </si>
  <si>
    <t>Upper Columbia United Tribes (UCUT)</t>
  </si>
  <si>
    <t>The Coeur d'Alene Tribe</t>
  </si>
  <si>
    <t>Confederated Tribes of the Colville Reservation</t>
  </si>
  <si>
    <t>Kalispel Tribe of Indians</t>
  </si>
  <si>
    <t>Kootenai Tribe of Idaho</t>
  </si>
  <si>
    <t>Spokane Tribe of Indians</t>
  </si>
  <si>
    <t>Blackfeet Indian Tribe - Priority Climate Action Plan</t>
  </si>
  <si>
    <t>https://www.epa.gov/system/files/documents/2024-04/blackfeet-indian-tribe-pcap.pdf</t>
  </si>
  <si>
    <t>Blackfeet Indian Tribe – Environmental Program</t>
  </si>
  <si>
    <t>Blackfeet Tribe of the Blackfeet Indian Reservation</t>
  </si>
  <si>
    <t>Alatna Village</t>
  </si>
  <si>
    <t>Tanana Chiefs Conference Priority Climate Action Plan</t>
  </si>
  <si>
    <t>https://www.epa.gov/system/files/documents/2024-03/tcc-pcap.pdf</t>
  </si>
  <si>
    <t>Tanana Chiefs Conference (TCC)</t>
  </si>
  <si>
    <t>The Bishop Paiute Tribe</t>
  </si>
  <si>
    <t>Owens Valley Tribal Climate Pollution Reduction Project Climate Pollution Reduction Grant Priority Climate Action Plan</t>
  </si>
  <si>
    <t>owens-valley-indian-water-commission-pcap.pdf (epa.gov)</t>
  </si>
  <si>
    <t>Owens Valley Indian Water Commission</t>
  </si>
  <si>
    <t>Big Pine Paiute Tribe</t>
  </si>
  <si>
    <t>Lone Pine Paiute-Shoshone Tribe</t>
  </si>
  <si>
    <t>Western Oklahoma Native Nation's Priority Climate Action Plan</t>
  </si>
  <si>
    <t>https://www.epa.gov/system/files/documents/2024-04/kiowa-tribe-pcap-5d-02f41701-0.pdf</t>
  </si>
  <si>
    <t>Kiowa Tribe (Western Oklahoma Native Nations)</t>
  </si>
  <si>
    <t>Kiowa Tribe (Western Oklahoma Native Nations):</t>
  </si>
  <si>
    <t>Muscogee (Creek) Nation Priority Climate Action Plan</t>
  </si>
  <si>
    <t>https://www.epa.gov/system/files/documents/2024-04/muscogee-creek-nation-pcap.pdf</t>
  </si>
  <si>
    <t>Muscogee (Creek) Nation</t>
  </si>
  <si>
    <t>SLOPE</t>
  </si>
  <si>
    <t>Priority Climate Action Plan For the Pueblo of Sandia</t>
  </si>
  <si>
    <t>https://www.epa.gov/system/files/documents/2024-04/pueblo-of-sandia-pcap.pdf</t>
  </si>
  <si>
    <t>Pueblo of Sandia</t>
  </si>
  <si>
    <t>Pueblo of Santa Ana Priority Climate Action Plan</t>
  </si>
  <si>
    <t>https://www.epa.gov/system/files/documents/2024-04/pueblo-of-santa-ana-cap.pdf</t>
  </si>
  <si>
    <t>Santa Ana Department of Natural Resources, Environmental Division</t>
  </si>
  <si>
    <t>Pueblo of Santa Ana</t>
  </si>
  <si>
    <t>Pueblo of Nambe</t>
  </si>
  <si>
    <t>Priority Climate Action Plan For the Pueblo Coalition of Tesuque, Nambe, Picuris, and San Ildefonso</t>
  </si>
  <si>
    <t>https://www.epa.gov/system/files/documents/2024-04/pueblo-of-tesuque-pcap.pdf</t>
  </si>
  <si>
    <t>Pueblo of Tesuque Department of Environment &amp; Natural Resources (DENR)</t>
  </si>
  <si>
    <t>Pueblo of Tesuque</t>
  </si>
  <si>
    <t>Pueblo of Picuris</t>
  </si>
  <si>
    <t>Pueblo de San Ildefonso</t>
  </si>
  <si>
    <t>Iowa Tribe of Kansas and Nebraska 2024 Priority Climate Action Plan</t>
  </si>
  <si>
    <t>https://www.epa.gov/system/files/documents/2024-04/itkn-pcap.pdf</t>
  </si>
  <si>
    <t>Iowa Tribe of Kansas and Nebraska</t>
  </si>
  <si>
    <t>Priority Climate Action Plan Ėjë-Gbmadzemen É Dnakwnayék 
“Where We Plan to Live”</t>
  </si>
  <si>
    <t>https://www.epa.gov/system/files/documents/2024-04/gun-lake-tribe-pcap.pdf</t>
  </si>
  <si>
    <t>Match-E-Be-Nash-She-Wish (Gun Lake Tribe) Band of Pottawatomi, MI</t>
  </si>
  <si>
    <t>Pokagon Band of Potawami PCAP</t>
  </si>
  <si>
    <t>https://www.epa.gov/system/files/documents/2024-04/pokagon-band-pcap.pdf</t>
  </si>
  <si>
    <t>Pokagon Band of Potawatomi, MI</t>
  </si>
  <si>
    <t>GPC</t>
  </si>
  <si>
    <t>Priority Climate 
Action Plan (PCAP)</t>
  </si>
  <si>
    <t>https://www.epa.gov/system/files/documents/2024-04/ltbb-pcap.pdf</t>
  </si>
  <si>
    <t>Little Traverse Bay Bands of Odawa Indians, MI</t>
  </si>
  <si>
    <t>Saint Regis Mohawk Tribe Priority Climate Action Plan</t>
  </si>
  <si>
    <t>https://www.epa.gov/system/files/documents/2024-04/saint-regis-mohawk-tribe-pcap.pdf</t>
  </si>
  <si>
    <t>Saint Regis Mohawk Tribe</t>
  </si>
  <si>
    <t>Saint Regis Mohawk Tribe, NY</t>
  </si>
  <si>
    <t>Shinnecock Indian Nation Priority Climate Action Plan</t>
  </si>
  <si>
    <t>https://www.epa.gov/system/files/documents/2024-04/shinnecock-nation-pcap.pdf</t>
  </si>
  <si>
    <t>Shinnecock Indian Nation</t>
  </si>
  <si>
    <t>Shinnecock Indian Nation, NY</t>
  </si>
  <si>
    <t>2023; 2022 for stationary combustion</t>
  </si>
  <si>
    <t>Poarch Band of Creek Indians Priority Climate Action Plan</t>
  </si>
  <si>
    <t>https://www.epa.gov/system/files/documents/2024-04/poarch-band-of-creek-indians-pcap.pdf</t>
  </si>
  <si>
    <t>Poarch Band of Creek Indians</t>
  </si>
  <si>
    <t>Poarch Band of Creek Indians, AL</t>
  </si>
  <si>
    <t>Midwest Tribal Energy Resources Association Priority Climate Action Plan</t>
  </si>
  <si>
    <t>https://www.epa.gov/system/files/documents/2024-03/mtera-pcap.pdf</t>
  </si>
  <si>
    <t>Midwest Tribal Energy Resources Association</t>
  </si>
  <si>
    <t>The Northwestern Band of the Shoshone Nation Draft Priority Climate Action Plan</t>
  </si>
  <si>
    <t>https://www.epa.gov/system/files/documents/2024-04/nwbsn-pcap.pdf</t>
  </si>
  <si>
    <t>Northwestern Band of the Shoshone Nation</t>
  </si>
  <si>
    <t>Eastern Band of Cherokee Indians Priority Climate Action Plan</t>
  </si>
  <si>
    <t>https://www.epa.gov/system/files/documents/2024-04/eastern-band-of-cherokee-indians-pcap.pdf</t>
  </si>
  <si>
    <t>Eastern Band of Cherokee Indians Natural Resources Department &amp; NC State’s Carolina Collaborative on Climate, Health, &amp; Equity</t>
  </si>
  <si>
    <t>Eastern Band of Cherokee Indians</t>
  </si>
  <si>
    <t>Northern Arapaho Tribe Priority Climate Action Plan</t>
  </si>
  <si>
    <t>https://www.epa.gov/system/files/documents/2024-03/northern-arapaho-pcap.pdf</t>
  </si>
  <si>
    <t>Northern Arapaho Tribe</t>
  </si>
  <si>
    <t>Burns Paiute Tribe</t>
  </si>
  <si>
    <t>Upper Snake River Tribes Priority Climate Action Plan</t>
  </si>
  <si>
    <t>https://www.epa.gov/system/files/documents/2024-04/usrt-pcap.pdf</t>
  </si>
  <si>
    <t>Upper Snake River Tribes Foundation</t>
  </si>
  <si>
    <t>Upper Snake River Tribes (USRT)</t>
  </si>
  <si>
    <t>Fort McDermitt Paiute Shoshone Tribe</t>
  </si>
  <si>
    <t>Shoshone-Paiute Tribe of the Duck Valley Reservation</t>
  </si>
  <si>
    <t xml:space="preserve">Shoshone-Bannock Tribes of the Fort Hall Reservation </t>
  </si>
  <si>
    <t>Guam's Priority Climate Action Plan</t>
  </si>
  <si>
    <t>https://www.epa.gov/system/files/documents/2024-04/guam-pcap.pdf</t>
  </si>
  <si>
    <t>University of Guam Center for Island Sustainability</t>
  </si>
  <si>
    <t>Guam</t>
  </si>
  <si>
    <t>EPA LGGIT; CARB Landfill Gas Tool</t>
  </si>
  <si>
    <t>Mississippi Band of Choctaw Indians Priority Climate Action Plan</t>
  </si>
  <si>
    <t>https://www.epa.gov/system/files/documents/2024-04/mississippi-band-of-choctaw-indians-pcap.pdf</t>
  </si>
  <si>
    <t>Mississippi Band of Choctaw Indians Office of Environmental Protection</t>
  </si>
  <si>
    <t>Mississippi Band of Choctaw Indians</t>
  </si>
  <si>
    <t>EPA SIT</t>
  </si>
  <si>
    <t>Rincon Band of Luiseño Indians Priority Climate Action Plan</t>
  </si>
  <si>
    <t>https://www.epa.gov/system/files/documents/2024-03/5d-98t78901-rincon-band-of-luiseno-indians-pcap.pdf</t>
  </si>
  <si>
    <t>Rincon Band of Luiseño Indians</t>
  </si>
  <si>
    <t>Priority Climate Action Plan for Gila River Indian Community</t>
  </si>
  <si>
    <t>https://www.epa.gov/system/files/documents/2024-04/gila-river-indian-community-pcap.pdf</t>
  </si>
  <si>
    <t>Gila River Indian Community Department of Environmental Quality</t>
  </si>
  <si>
    <t>Gila River Indian Community</t>
  </si>
  <si>
    <t>Bay Mills Indian Community: Priority Climate Action Plan</t>
  </si>
  <si>
    <t>https://www.epa.gov/system/files/documents/2024-04/inter-tribal-council-of-michgian-combined-pcap.pdf</t>
  </si>
  <si>
    <t>Inter-Tribal Council of Michigan</t>
  </si>
  <si>
    <t>Ramona Band of Cahuilla 2023 Priority Climate Action Plan</t>
  </si>
  <si>
    <t>https://www.epa.gov/system/files/documents/2024-04/ramona-band-of-chuilla-pcap.pdf</t>
  </si>
  <si>
    <t>Ramona Band of Cahuilla</t>
  </si>
  <si>
    <t>Morongo Band of Mission Indians Priority Climate Action Plan</t>
  </si>
  <si>
    <t>https://www.epa.gov/system/files/documents/2024-03/morongo-pcap.pdf</t>
  </si>
  <si>
    <t>Morongo Environmental Protection Department</t>
  </si>
  <si>
    <t>Morongo Band of Mission Indians</t>
  </si>
  <si>
    <t>EPA TGIT; EPA Carbon Footprint Calculator; EPA WARM</t>
  </si>
  <si>
    <t>Iipay Nation of Santa Ysabel PRIORITY CLIMATE ACTION PLAN</t>
  </si>
  <si>
    <t>https://www.epa.gov/system/files/documents/2024-04/iipay-nation-of-santa-ysabel-pcap.pdf</t>
  </si>
  <si>
    <t>Iipay Nation of Santa Ysabel</t>
  </si>
  <si>
    <t>EPA Simplified GHG Emissions Calculator; EPA GHG Equivalencies Calculator</t>
  </si>
  <si>
    <t>KBIC Priority Climate Action Plan</t>
  </si>
  <si>
    <t>https://www.epa.gov/system/files/documents/2024-03/kbic-pcap.pdf</t>
  </si>
  <si>
    <t>Keweenaw Bay Indian Community, MI</t>
  </si>
  <si>
    <t>SMSC Priority Climate Action Plan</t>
  </si>
  <si>
    <t>https://www.epa.gov/system/files/documents/2024-04/shakopee-mdewakanton-sioux-community-pcap.pdf</t>
  </si>
  <si>
    <t>Shakopee Mdewakanton Sioux Community, MN</t>
  </si>
  <si>
    <t>ICLEI Community Protocol; LGOP; EPA TGIT</t>
  </si>
  <si>
    <t>Priority Climate Action Plan Sokaogon Chippewa Community CPRP</t>
  </si>
  <si>
    <t>https://www.epa.gov/system/files/documents/2024-04/sokaogon-chippewa-community-pcap.pdf</t>
  </si>
  <si>
    <t>Sokaogon Chippewa Community, WI</t>
  </si>
  <si>
    <t>The Navajo Nation Department of Fish and Wildlife Priority Climate Action Plan</t>
  </si>
  <si>
    <t>https://www.epa.gov/system/files/documents/2024-04/navajo-nation-pcap.pdf</t>
  </si>
  <si>
    <t>Navajo Nation</t>
  </si>
  <si>
    <t>Rosebud Sioux Tribe of the Rosebud Indian Reservation Priority Climate Action Plan</t>
  </si>
  <si>
    <t>https://www.epa.gov/system/files/documents/2024-04/rst-pcap.pdf</t>
  </si>
  <si>
    <t>Rosebud Sioux Tribe of the Rosebud Indian Reservation</t>
  </si>
  <si>
    <t>Grand Traverse Band of Ottawa and Chippewa Indians Priority Climate Action Plan</t>
  </si>
  <si>
    <t xml:space="preserve">https://www.epa.gov/system/files/documents/2024-04/inter-tribal-council-of-michgian-combined-pcap.pdf </t>
  </si>
  <si>
    <t>Little River Band of Ottawa Indians: Priority Climate Action Plan</t>
  </si>
  <si>
    <t>Nottawaseppi Huron Band of the Potawatomi: Priority Climate Action Plan</t>
  </si>
  <si>
    <t>Saginaw Chippewa Indian Tribe: Priority Climate Action Plan</t>
  </si>
  <si>
    <t>Sault Ste. Marie Tribe of Chippewa Indians: Priority Climate Action Plan</t>
  </si>
  <si>
    <t>Lummi Nation Priority Climate Action Plan</t>
  </si>
  <si>
    <t>https://www.epa.gov/system/files/documents/2024-04/lummi-pcap.pdf</t>
  </si>
  <si>
    <t>Lummi Nation</t>
  </si>
  <si>
    <t>Priority Climate Action Plan Catawba Nation</t>
  </si>
  <si>
    <t>https://www.epa.gov/system/files/documents/2024-04/catawba-nation-pcap.pdf</t>
  </si>
  <si>
    <t>Catawba Indian Tribe</t>
  </si>
  <si>
    <t>EPA TGIT; EPA GHG Equivalencies Calculator</t>
  </si>
  <si>
    <t>Priority Climate Action Plan Wampanoag Tribe of Gay Head (Aquinnah)</t>
  </si>
  <si>
    <t>https://www.epa.gov/system/files/documents/2024-04/wtgha-pcap.pdf</t>
  </si>
  <si>
    <t>Wampanoag Tribe of Gay Head Aquinnah</t>
  </si>
  <si>
    <t>St. Croix Chippewa Indians of Wisconsin CPRG Priority Climate Action Plan</t>
  </si>
  <si>
    <t>https://www.epa.gov/system/files/documents/2024-04/st-croix-chippewa-tribe-pcap.pdf</t>
  </si>
  <si>
    <t>St. Croix Chippewa Tribe of Wisconsin, WI</t>
  </si>
  <si>
    <t>St. Croix Band of Chippewa Indians of Wisconsin (SCCIW)</t>
  </si>
  <si>
    <t>Northwest Arctic Borough Alaska</t>
  </si>
  <si>
    <t>Tule River Priority Climate Action Plan 2024</t>
  </si>
  <si>
    <t>https://www.epa.gov/system/files/documents/2024-04/tule-river-indian-tribal-council-pcap.pdf</t>
  </si>
  <si>
    <t>Tule River Indian Tribal Council</t>
  </si>
  <si>
    <t>Measure Description</t>
  </si>
  <si>
    <t>Measure Location</t>
  </si>
  <si>
    <t>Sector (1)</t>
  </si>
  <si>
    <t>Sector (2)</t>
  </si>
  <si>
    <t>Sector (3)</t>
  </si>
  <si>
    <t>Measure Type (1)</t>
  </si>
  <si>
    <t>Measure Type (2)</t>
  </si>
  <si>
    <t>Measure Type (3)</t>
  </si>
  <si>
    <t>Measure Type (4)</t>
  </si>
  <si>
    <t>Implementing Authority</t>
  </si>
  <si>
    <t>GHG Emissions Reductions (MTCO2e) (1)</t>
  </si>
  <si>
    <t>GHG Emissions Timeframe (1)</t>
  </si>
  <si>
    <t>GHG Emissions Reductions (MTCO2e) (2)</t>
  </si>
  <si>
    <t>GHG Emissions Timeframe (2)</t>
  </si>
  <si>
    <t>GHG Quantification Tools and Methodologies (1)</t>
  </si>
  <si>
    <t>GHG Quantification Tools and Methodologies (2)</t>
  </si>
  <si>
    <t>Co-Benefits Analysis Included?</t>
  </si>
  <si>
    <t>CAP Analysis Included?</t>
  </si>
  <si>
    <t>Criteria Air Pollutant Tools</t>
  </si>
  <si>
    <t>HAP Analysis Included?</t>
  </si>
  <si>
    <t>Hazardous Air Pollutant Tools</t>
  </si>
  <si>
    <t>Houlton Band of Maliseet Indians</t>
  </si>
  <si>
    <t>Increase residential and municipal energy efficiency by transitioning homes to electricity, conducting home energy audits, enhancing insulation, and installing energy-efficient appliances and high-efficiency windows and doors.</t>
  </si>
  <si>
    <t>PCAP pg. 22</t>
  </si>
  <si>
    <t>Commercial and residential buildings</t>
  </si>
  <si>
    <t>Improve weatherization</t>
  </si>
  <si>
    <t>Electrify existing buildings</t>
  </si>
  <si>
    <t>Improve appliance energy efficiency</t>
  </si>
  <si>
    <t>Qualitative</t>
  </si>
  <si>
    <t>None</t>
  </si>
  <si>
    <t>Adopt distributed energy resources such as solar panels including developing community solar programs and accompanying battery storage systems.</t>
  </si>
  <si>
    <t>PCAP pg. 22-23</t>
  </si>
  <si>
    <t>Increase deployment of distributed renewables</t>
  </si>
  <si>
    <t>Develop energy storage systems</t>
  </si>
  <si>
    <t>Support development or expansion of community solar programs</t>
  </si>
  <si>
    <t>Perform a comprehensive residential and governmental facility energy audit.</t>
  </si>
  <si>
    <t>PCAP pg. 23</t>
  </si>
  <si>
    <t>Develop building benchmarking and performance standards</t>
  </si>
  <si>
    <t>PDF pg. 45, 47</t>
  </si>
  <si>
    <t>Improve municipal building efficiency</t>
  </si>
  <si>
    <t>PDF pg. 45-47</t>
  </si>
  <si>
    <t>PDF pg. 46-47</t>
  </si>
  <si>
    <t>Improve residential energy efficiency through electrification, appliance upgrades, sustainable wood pellet practices, and home weatherization.</t>
  </si>
  <si>
    <t>PDF pg. 67-68</t>
  </si>
  <si>
    <t>Utilize low embodied carbon materials</t>
  </si>
  <si>
    <t>Passamaquoddy Tribe at Pleasant Point</t>
  </si>
  <si>
    <t>PDF pg. 68</t>
  </si>
  <si>
    <t>Replace lighting fixtures in government facilities with LED lights.</t>
  </si>
  <si>
    <t>PCAP pg. 4-6</t>
  </si>
  <si>
    <t>Public Works</t>
  </si>
  <si>
    <t>Quantitative</t>
  </si>
  <si>
    <t>Improve government facilities' energy efficiency through weatherization upgrades including window replacement and insulation installation.</t>
  </si>
  <si>
    <t>PCAP pg. 6-8</t>
  </si>
  <si>
    <t>EPA eGrid</t>
  </si>
  <si>
    <t>Install EV charging stations at government buildings to support electrification of light duty fleet vehicles and encourage employee commute with electric vehicles.</t>
  </si>
  <si>
    <t>PCAP pg. 9-11</t>
  </si>
  <si>
    <t>Develop EV charging infrastructure</t>
  </si>
  <si>
    <t>2025-2030</t>
  </si>
  <si>
    <t>2025-2050</t>
  </si>
  <si>
    <t>AFLEET</t>
  </si>
  <si>
    <t>Replace 13 government light duty fleet vehicles with either extended range plug-in hybrid vehicles or electric vehicles.</t>
  </si>
  <si>
    <t>PCAP pg. 11-12</t>
  </si>
  <si>
    <t>Electrify government and/or publicly owned vehicle fleets</t>
  </si>
  <si>
    <t>Provide each qualified household with $15,000 in funding to upgrade building energy efficiency, including installing heat pumps, renewable energy technology, home appliances, and weatherization upgrades.</t>
  </si>
  <si>
    <t>PCAP pg. 12-14</t>
  </si>
  <si>
    <t>Install more efficient heating or cooling equipment</t>
  </si>
  <si>
    <t>Natural Resources Protection &amp; Regulatory Affairs</t>
  </si>
  <si>
    <t>Estimates based on project data or comparable plans</t>
  </si>
  <si>
    <t>Incentivize up to 34 Tribal members to replace their traditional combustion vehicles to electric vehicles.</t>
  </si>
  <si>
    <t>PCAP pg. 15-16</t>
  </si>
  <si>
    <t>Increase the deployment of electric vehicles</t>
  </si>
  <si>
    <t>Increase solar photovoltaic adoption through Net Billing program.</t>
  </si>
  <si>
    <t>PCAP pg. 13, 18</t>
  </si>
  <si>
    <t>Annually</t>
  </si>
  <si>
    <t>Develop utility scale solar including microgrids and energy storage and upgrade electricity infrastructure to be more energy efficient.</t>
  </si>
  <si>
    <t>PCAP pg. 14-15, 18</t>
  </si>
  <si>
    <t>Develop microgrids</t>
  </si>
  <si>
    <t>Develop transmission and distribution infrastructure</t>
  </si>
  <si>
    <t>EPA AVERT</t>
  </si>
  <si>
    <t>Accelerate the transition to EVs through a rebate program, government fleet electrification, and the installation of Level 2 fast chargers.</t>
  </si>
  <si>
    <t>PCAP pg. 16, 18-19</t>
  </si>
  <si>
    <t>Expand the weatherization assistance program to improve energy efficiency in more homes.</t>
  </si>
  <si>
    <t>PCAP pg. 15, 19</t>
  </si>
  <si>
    <t>Expand the HOME energy rebates program to improve efficiency and provide rebates for electrification and appliances.</t>
  </si>
  <si>
    <t>Install energy storage systems and 60 MW of solar photovoltaic systems on industrial buildings.</t>
  </si>
  <si>
    <t>PCAP pg. 17, 19-20</t>
  </si>
  <si>
    <t>Establish waste to energy facilities to reduce methane emissions from landfills while producing renewable energy.</t>
  </si>
  <si>
    <t>PCAP pg. 21</t>
  </si>
  <si>
    <t>Increase waste-to-energy</t>
  </si>
  <si>
    <t>Hire new staff to implement recommendations of PCAP and who will be responsible for overseeing the implementations of all of the priority measures and other sustainability projects the Tribe wants to pursue.</t>
  </si>
  <si>
    <t>PCAP pg. 10, 17</t>
  </si>
  <si>
    <t>Cross-cutting</t>
  </si>
  <si>
    <t>Develop green workforce</t>
  </si>
  <si>
    <t>Nisqually Indian Tribal Council</t>
  </si>
  <si>
    <t>Quantitative and Qualitative</t>
  </si>
  <si>
    <t>Install heat pumps to replace air conditioners and mitigate boiler use in the public safety building to reduce the consumption of propane and improve the cooling efficiency of air condition.</t>
  </si>
  <si>
    <t>PCAP pg. 10, 17-18</t>
  </si>
  <si>
    <t>Deploy electric heat pumps</t>
  </si>
  <si>
    <t>Add a 252 kW solar array to reduce the Public Safety Building's electricity costs by approximately 30%, reducing indirect emissions, and protect the Tribe against rising electricity costs.</t>
  </si>
  <si>
    <t>PCAP pg. 10, 18-19</t>
  </si>
  <si>
    <t>Add a group of solar arrays totaling 412 kW to save the Tribe $45,000 in energy costs in their first year of operation, to reduce indirect emissions, and to protect the Tribe against rising electricity costs.</t>
  </si>
  <si>
    <t>PCAP pg. 10, 19</t>
  </si>
  <si>
    <t>Implement high- efficiency heat pumps to improve heating energy efficiency, indoor air quality, and add air conditioning as half of the Nisqually rental homes do not have cooling and use electric forced air furnaces, baseboard heaters, or cadet wall heaters.</t>
  </si>
  <si>
    <t>PCAP pg. 10, 19-20</t>
  </si>
  <si>
    <t>Install solar panels to reduce costs to enters and the Nisqually Housing Department, make housing more accessible, and reduce indirect carbon emissions.</t>
  </si>
  <si>
    <t>PCAP pg. 10, 20-21</t>
  </si>
  <si>
    <t>Utilize low carbon fuels</t>
  </si>
  <si>
    <t>Provide access for tribal members on and off the reservation to receive financial support for energy audits and the installation of heat pumps, insulation and air sealing, and heat pump water heaters.</t>
  </si>
  <si>
    <t>PCAP pg. 10, 21-22</t>
  </si>
  <si>
    <t>5 years</t>
  </si>
  <si>
    <t>Provide a multi bay EV charging station at or near the Tribal Office that is supplemented with solar power.</t>
  </si>
  <si>
    <t>PCAP pg. 27-28, 37-38</t>
  </si>
  <si>
    <t>Indian Township Passamaquoddy Tribe</t>
  </si>
  <si>
    <t>Install EV charging outlets at homes powered by solar and offer financial incentives to convert to an electric vehicle.</t>
  </si>
  <si>
    <t>Encourage deployment of higher fuel efficiency vehicles</t>
  </si>
  <si>
    <t>Install blown in insulation in the attics and walls and foam insulation to the ceiling rafters of the basement to reduce heat loss in homes.</t>
  </si>
  <si>
    <t>PCAP pg. 29-30, 37-38</t>
  </si>
  <si>
    <t>1-2 per household</t>
  </si>
  <si>
    <t>Upgrade old wood stoves in residential homes to new EPA compliant stoves.</t>
  </si>
  <si>
    <t>1 per household</t>
  </si>
  <si>
    <t>Upgrade windows in residential homes to be more energy efficient.</t>
  </si>
  <si>
    <t>PCAP pg. 29-31, 37-38</t>
  </si>
  <si>
    <t>3.5 per household</t>
  </si>
  <si>
    <t>Install the Tesla PowerWall 3 and integrated rooftop solar system in households.</t>
  </si>
  <si>
    <t>PCAP pg. 29, 31, 37-38</t>
  </si>
  <si>
    <t>Improve building energy efficiency</t>
  </si>
  <si>
    <t>Utilize a solid waste EV packer truck to reduce waste and promote recycling.</t>
  </si>
  <si>
    <t>PCAP pg. 32, 37-38</t>
  </si>
  <si>
    <t>Increase recycling</t>
  </si>
  <si>
    <t>Install the Tesla PowerWall 3 and integrated rooftop solar system at the site of the tribe's lift pumps.</t>
  </si>
  <si>
    <t>PCAP pg. 32-33, 37-38</t>
  </si>
  <si>
    <t>Expand utility-scale renewable energy generation</t>
  </si>
  <si>
    <t>Reduce emissions from wastewater treatment facilities</t>
  </si>
  <si>
    <t>Replace 20 gasoline-powered vehicles in the Tribal fleet with EVs to transition 18% of the fleet to EVs.</t>
  </si>
  <si>
    <t>PCAP pg. 13-14, 21</t>
  </si>
  <si>
    <t>Fallon Business Council</t>
  </si>
  <si>
    <t>Install an additional 5 charging stations to charge Tribal and personal vehicles to reduce fuel consumption and encourage the shift from gasoline and diesel-powered vehicles to EVs.</t>
  </si>
  <si>
    <t>PCAP pg. 14, 21</t>
  </si>
  <si>
    <t>Conduct energy audits to identify energy-saving opportunities in Tribal homes and facilities and retrofit 10 homes with propane, oil, and wood heaters to heat pumps.</t>
  </si>
  <si>
    <t>PCAP pg. 14-15, 18, 21</t>
  </si>
  <si>
    <t>EPA Household Carbon Footprint Calculator</t>
  </si>
  <si>
    <t>Provide fully funded installation of rooftop solar panels for homes with net metering capabilities for 30 homes on the Reservation where the surplus energy produced is supplied to the grid, giving residents a credit for any extra energy produced.</t>
  </si>
  <si>
    <t>PCAP pg. 15-16, 18-19, 21</t>
  </si>
  <si>
    <t>Reduce emissions from residential buildings using heat pumps, upgrading wood stoves and home energy appliances, weatherizing buildings, expanding residential solar energy generation, and adopting building codes for energy efficiency</t>
  </si>
  <si>
    <t>PCAP pg. 12-15</t>
  </si>
  <si>
    <t>Leverage building codes</t>
  </si>
  <si>
    <t>Tulalip Tribes Planning, Community Development &amp; Housing, Public Works, Facilities Departments</t>
  </si>
  <si>
    <t>CARB WRP</t>
  </si>
  <si>
    <t>Reduce emissions from commercial buildings by conducting energy audits and providing system retrofits for energy efficiency, installing renewable energy generation systems, and updating building codes for energy efficiency.</t>
  </si>
  <si>
    <t>Implement transportation emissions reductions programs to subsidize the cost of public transit, provide subsidies for EV purchasing, encourage carpooling for tribal employees, purchase EVs for government fleets, fund EV charger installation, and encourage remote work when feasible.</t>
  </si>
  <si>
    <t>PCAP pg. 15-17</t>
  </si>
  <si>
    <t>Encourage carpooling</t>
  </si>
  <si>
    <t>The tribal departments and enterprises that would likely oversee the implementation of this measure would include fleet management, transit services, public works, community development, and planning</t>
  </si>
  <si>
    <t>Reduce emissions from waste management by improving collection services, food waste handling, wastewater plant processes and practices, and implementing educational outreach programs.</t>
  </si>
  <si>
    <t>PCAP pg. 17-18</t>
  </si>
  <si>
    <t>Increase composting</t>
  </si>
  <si>
    <t>Education and engagement</t>
  </si>
  <si>
    <t>Tribal Public Works Department and Facilities Department; Third party contractors where appropriate</t>
  </si>
  <si>
    <t>EPA WARM</t>
  </si>
  <si>
    <t>Develop and implement an environmental management plan that incorporates Tribal Ecological Knowledge and modern land use management practices with a focus on agriculture and wetland conservation/restoration to enhance carbon sinks.</t>
  </si>
  <si>
    <t>PCAP pg. 18-20</t>
  </si>
  <si>
    <t>Natural and working lands</t>
  </si>
  <si>
    <t>Preserve or expand wetlands</t>
  </si>
  <si>
    <t>Adopt soil or land management practices to sequester carbon</t>
  </si>
  <si>
    <t>Tulalip Tribes Council</t>
  </si>
  <si>
    <t>2025-2029</t>
  </si>
  <si>
    <t>Create a Monacan Land Management Plan that emphasizes Monacan culture, supports Monacan sovereignty, and improves ecosystem health and carbon sequestration.</t>
  </si>
  <si>
    <t>PCAP pg. 29-30</t>
  </si>
  <si>
    <t>Adopt conservation land management practices</t>
  </si>
  <si>
    <t>Monacan Indian Nation Environmental Program; Tribal Council; state and regional agencies</t>
  </si>
  <si>
    <t>2 per acre of forested land</t>
  </si>
  <si>
    <t>Decarbonize the energy system by improving energy efficiency at government headquarters, providing free energy assessments, conducting outreach, and engaging tribal citizens to determine community needs and priorities.</t>
  </si>
  <si>
    <t>PCAP pg. 32-33</t>
  </si>
  <si>
    <t>Monacan Indian Nation Environmental Program; Tribal Council</t>
  </si>
  <si>
    <t>Reduce GHG emissions from transportation by electrifying the government fleet, increasing support for remote work opportunities, and increasing connectivity of trails on tribal land.</t>
  </si>
  <si>
    <t>PCAP pg. 33-34</t>
  </si>
  <si>
    <t>Increase active transportation</t>
  </si>
  <si>
    <t>Reduce government employee VMT</t>
  </si>
  <si>
    <t>Establish waste management protocols and water sampling methods to improve water quality, reduce GHGs from waste, and enhance forestry potential.</t>
  </si>
  <si>
    <t>PCAP pg. 34-35</t>
  </si>
  <si>
    <t>Develop analytical and planning tools for materials management</t>
  </si>
  <si>
    <t>Assess regional threats to air quality, including industrial projects focused on oil and gas and reducing vehicles on road.</t>
  </si>
  <si>
    <t>PCAP pg. 35-36</t>
  </si>
  <si>
    <t>Reduce fugitive emissions</t>
  </si>
  <si>
    <t>Reduce vehicle miles traveled</t>
  </si>
  <si>
    <t>Implement energy efficiency improvements and perform energy audits for residences to weatherize buildings and reduce energy use.</t>
  </si>
  <si>
    <t>PCAP pg. 32-35</t>
  </si>
  <si>
    <t>CARB LIWP</t>
  </si>
  <si>
    <t>Update approximately 587 homes with old, inefficient wood stoves to more efficient models.</t>
  </si>
  <si>
    <t>Conduct energy audits and upgrades for Tribal government facilities and commercial buildings to identify opportunities to weatherize buildings, replace windows and doors, evaluate alternative heating and cooling options, and other actions to reduce energy use.</t>
  </si>
  <si>
    <t>PCAP pg. 37-38</t>
  </si>
  <si>
    <t>Deploy renewable energy (primarily solar) at tribal facilities and residences by creating solar arrays, installing solar panels on commercial/residential buildings, installing Tesla Megapacks to store energy, installing battery backups at each single-family dwelling, and implementing a virtual power plant.</t>
  </si>
  <si>
    <t>PCAP pg. 49-42</t>
  </si>
  <si>
    <t>Nimiipuu Energy, Nez Perce Tribe</t>
  </si>
  <si>
    <t>Convert tribal fleet to EVs, HEVs, and PHEVs and install electric charging infrastructure to reduce vehicle-related emissions.</t>
  </si>
  <si>
    <t>PCAP pg. 43-45</t>
  </si>
  <si>
    <t>Nimiipuu Energy, Nez Perce Tribe, GSA (U.S. General Services Administration)</t>
  </si>
  <si>
    <t>Create a fleet of e-bikes for staff at field facilities to reduce-co-pollutants and increase physical activity.</t>
  </si>
  <si>
    <t>PCAP pg. 46-47</t>
  </si>
  <si>
    <t>2025-2028</t>
  </si>
  <si>
    <t>Improve public transit service and infrastructure.</t>
  </si>
  <si>
    <t>PCAP pg. 48-50</t>
  </si>
  <si>
    <t>Expand public transit</t>
  </si>
  <si>
    <t>Sequester carbon through land restoration, forest management, and afforestation projects.</t>
  </si>
  <si>
    <t>PCAP pg. 51-52</t>
  </si>
  <si>
    <t>Maintain or expand existing forests</t>
  </si>
  <si>
    <t>Nez Perce Tribe; USFWS</t>
  </si>
  <si>
    <t>CARB FRM</t>
  </si>
  <si>
    <t>COMET-Planner</t>
  </si>
  <si>
    <t>Adopt biodegradable packaging for events, restaurants, and schools.</t>
  </si>
  <si>
    <t>PCAP pg. 53-54</t>
  </si>
  <si>
    <t>Reduce nonfood waste</t>
  </si>
  <si>
    <t>Divert food waste and biological materials from landfill</t>
  </si>
  <si>
    <t>PCAP pg. 55-56</t>
  </si>
  <si>
    <t>CARB OP</t>
  </si>
  <si>
    <t>Retrofit 100% of housing through reducing energy use in buildings and increasing the resilience of tribal buildings.</t>
  </si>
  <si>
    <t>PCAP pg. 9, 68-72,  100-104</t>
  </si>
  <si>
    <t>Prairie Band Potawatomi Nation Housing Department; Prairie Band Potawatomi Nation Administration; Prairie Band Construction Management; Prairie Band Potawatomi Nation Tribal Council; Prairie Band Potawatomi Nation Human Resources Department; Prairie Band Potawatomi Nation Planning and Environmental Protection</t>
  </si>
  <si>
    <t>Reduce emissions from vehicles used on the reservation by switching the Nation’s operational fleet to EVs and its buses to electric buses and provide incentives and support systems to promote the use of EVs and active transportation.</t>
  </si>
  <si>
    <t>PCAP pg. 9,  73-76, 105-109</t>
  </si>
  <si>
    <t>Prairie Band Potawatomi Nation General Public Transportation; Prairie Band Construction Management; Prairie Band Potawatomi Nation Administration; Prairie Band Potawatomi Nation Road and Bridge Department; Prairie Band Potawatomi Nation, LLC; Prairie Band Potawatomi Nation Planning and Environmental Protection; Prairie Band Casino and Resort</t>
  </si>
  <si>
    <t>Update and expand the Nation's existing renewable energy resources, provide research opportunities on developing microgrids and green jobs, and install solar panels and small-scale turbines on almost all homes.</t>
  </si>
  <si>
    <t>PCAP pg. 9, 77-79,  109-110</t>
  </si>
  <si>
    <t>Prairie Band Potawatomi Nation Tribal Government; Prairie Band Potawatomi Nation Energy Sovereignty Taskforce; Prairie Band Potawatomi Nation Utility Committee</t>
  </si>
  <si>
    <t>Update the Nation's comprehensive land use plan, encourage water conservation, increase educational opportunities on no-till regenerative agricultural practices, and restore riparian buffers.</t>
  </si>
  <si>
    <t>PCAP pg. 9, 80-82, 111-112</t>
  </si>
  <si>
    <t>Prairie Band Potawatomi Nation Land Maintenance Department; Prairie Band Potawatomi Nation Division of Planning and Environmental Protection; Prairie Band Potawatomi Nation Tribal Land Office</t>
  </si>
  <si>
    <t>Install primarily solar energy on administrative facilities.</t>
  </si>
  <si>
    <t xml:space="preserve">PDF pg. 6 </t>
  </si>
  <si>
    <t>Samish Indian Tribe</t>
  </si>
  <si>
    <t>Reduce waste with an administration-wide push to compost organic waste output, coordinate outreach material on the impacts that single use plastics have, and deliver alternatives to single use plastics in day-to-day operations.</t>
  </si>
  <si>
    <t>PDF pg. 6</t>
  </si>
  <si>
    <t>Monitor and outplant riverine, marine, and terrestrial carbon sinks alongside the work being done by the Samish Department of Natural Resources.</t>
  </si>
  <si>
    <t>PDF pg. 7</t>
  </si>
  <si>
    <t>Install 23.8 MW of vertical bifacial solar PV at 5 Forest County, WI agricultural sites.</t>
  </si>
  <si>
    <t>PDF pg. 40-41, 59-90</t>
  </si>
  <si>
    <t>Forest County Potawatomi Community (FCPC) General Council and Executive Council; Wisconsin Public Service</t>
  </si>
  <si>
    <t>Install a suite of energy efficiency improvements to the Milwaukee/Potawatomi Bingo Casino-Hotel such as cooling unit upgrades, demand-controlled ventilation for restaurants, exhaust heat recovery, LED retrofitting, solar thermal hot water system installation, heat recovery chiller installation, electrification of kitchen equipment, solar PV canopy, etc.</t>
  </si>
  <si>
    <t>PDF pg. 41-43, 172-237</t>
  </si>
  <si>
    <t>Use district geothermal, cogeneration, or waste heat recovery</t>
  </si>
  <si>
    <t>Forest County Potawatomi Community (FCPC) Executive Council; City of Milwaukee; Potawatomi Bingo Casino</t>
  </si>
  <si>
    <t>30 years</t>
  </si>
  <si>
    <t>Install a suite of energy efficiency improvements to the Potawatomi Carter Casino Hotel HVAC system.</t>
  </si>
  <si>
    <t>PDF pg. 43-44, 238-249</t>
  </si>
  <si>
    <t>Forest County Potawatomi Community (FCPC) Executive Council; Potawatomi Carter Casino Hotel</t>
  </si>
  <si>
    <t>20 years</t>
  </si>
  <si>
    <t>Purchase a Class 8 Triple Axle Mack Truck fitted with a Odyne Hybrid system for dumping.</t>
  </si>
  <si>
    <t>PDF pg. 44-45</t>
  </si>
  <si>
    <t>Increase the deployment of electric MDVs and/or HDVs</t>
  </si>
  <si>
    <t>Forest County Potawatomi Community (FCPC) Executive Council</t>
  </si>
  <si>
    <t>Continue the Tribal Member Home Decarbonization Project, supporting weatherization efforts in Tribal member homes such as installing electric heat pumps.</t>
  </si>
  <si>
    <t>PDF pg. 45</t>
  </si>
  <si>
    <t>Reduce emission from transportation through increasing travel efficiency, Tribal fleet electrification, and creating denser communities to reduce travel distances.</t>
  </si>
  <si>
    <t>PCAP pg. 27-31</t>
  </si>
  <si>
    <t>Build dense communities</t>
  </si>
  <si>
    <t>The nations participating in N2CP (Kiowa, Cheyenne and Arapaho Tribes, and Comanche, and Delaware Nations) and their Department's of Transportation; Oklahoma Department of Transportation</t>
  </si>
  <si>
    <t>Install solar panels on all tribally owned operational buildings, install microgrids at significant tribal administrative locations, install solar panels on residential homes with localized battery storage, and implement building energy efficiency improvements including window, insulation, and appliance updates.</t>
  </si>
  <si>
    <t>PCAP pg. 31-37</t>
  </si>
  <si>
    <t>The nations participating in N2CP (Kiowa, Cheyenne and Arapaho Tribes, and Comanche, and Delaware Nations); Oklahoma Department of Transportation</t>
  </si>
  <si>
    <t>12% of regional emissions</t>
  </si>
  <si>
    <t>Implement regenerative agricultural practices including cover crops on agricultural land.</t>
  </si>
  <si>
    <t>PCAP pg. 37-43</t>
  </si>
  <si>
    <t>The nations participating in N2CP (Kiowa, Cheyenne and Arapaho Tribes, and Comanche, and Delaware Nations)</t>
  </si>
  <si>
    <t>14,969-29,937</t>
  </si>
  <si>
    <t>Implement prairie grass restoration on non-agricultural lands, such as grazing land, lands at rest, and non-productive lands.</t>
  </si>
  <si>
    <t>Manage or restore grasslands for carbon sequestration</t>
  </si>
  <si>
    <t>74,843-149,685</t>
  </si>
  <si>
    <t>Install renewable energy and energy storage systems on government-owned facilities.</t>
  </si>
  <si>
    <t>PCAP pg. 12-16</t>
  </si>
  <si>
    <t>MCN tribal utility; MCN</t>
  </si>
  <si>
    <t>Develop distributed and community-scale renewable energy generation, microgrids, and vehicle-to-grid infrastructure in disadvantaged communities, including remote and rural regions.</t>
  </si>
  <si>
    <t>Upgrade government vehicle fleets, including public transit fleets, by replacing internal combustion engines with low/no emission vehicles and expand electric vehicle charging infrastructure to support battery electric vehicles.</t>
  </si>
  <si>
    <t>PCAP pg. 16-21</t>
  </si>
  <si>
    <t>MCN</t>
  </si>
  <si>
    <t>Incentivize eligible agencies and individual automobile owners to purchase low/no emission vehicles and associated electric vehicle charging infrastructure.</t>
  </si>
  <si>
    <t>Implement orphan well program to properly close oil and gas orphan well sites, including remediation and restoration activities, as needed.</t>
  </si>
  <si>
    <t>PCAP pg. 21-24</t>
  </si>
  <si>
    <t>90,718-181,437</t>
  </si>
  <si>
    <t>Linear GHG reduction estimation</t>
  </si>
  <si>
    <t>Implement policies and promote improved land management practices to enhance carbon stocks.</t>
  </si>
  <si>
    <t>PCAP pg. 24-30</t>
  </si>
  <si>
    <t>Install a commercial solar PV system on the Sandia Resort and Casino parking garage rooftop.</t>
  </si>
  <si>
    <t>PCAP pg. 20-21, 25-29</t>
  </si>
  <si>
    <t>The tribal business and or corporation; the tribal government</t>
  </si>
  <si>
    <t>Install 16 EV charging points at the Sandia Resort and Casino.</t>
  </si>
  <si>
    <t>PCAP pg. 21-22, 25-29</t>
  </si>
  <si>
    <t>Pueblo’s government</t>
  </si>
  <si>
    <t>Implement an electric transit bus service.</t>
  </si>
  <si>
    <t>PCAP pg. 22-23, 25-29</t>
  </si>
  <si>
    <t>Electrify municipal buses</t>
  </si>
  <si>
    <t>Install a 5 MW community solar project to supply power to Pueblo residences and buildings.</t>
  </si>
  <si>
    <t>PCAP pg. 10, 22</t>
  </si>
  <si>
    <t>SADNR, Tribal Council, Utilities Department, Land Planning Office, Bureau of Indian Affairs (BIA)</t>
  </si>
  <si>
    <t>Implement energy efficiency audits in Pueblo homes and buildings.</t>
  </si>
  <si>
    <t>PCAP pg. 11, 22</t>
  </si>
  <si>
    <t>SADNR with contractor support, Tribal Housing, Public Works</t>
  </si>
  <si>
    <t>Decrease electricity consumption by 5-30% by installing efficiency upgrades in Pueblo residential buildings.</t>
  </si>
  <si>
    <t>PCAP pg. 12, 22</t>
  </si>
  <si>
    <t>93-55</t>
  </si>
  <si>
    <t>Decrease electricity consumption by 5-30% by installing efficiency upgrades in Pueblo commercial buildings.</t>
  </si>
  <si>
    <t>351-2,105</t>
  </si>
  <si>
    <t>Decrease electricity consumption and stationary combustion (natural gas) by weatherizing residential buildings by 10%.</t>
  </si>
  <si>
    <t>PCAP pg. 13, 22</t>
  </si>
  <si>
    <t>Decrease electricity consumption and stationary combustion (natural gas) by weatherizing commercial buildings by 10%.</t>
  </si>
  <si>
    <t>Meet compliance with International Energy Conservation Code on all buildings.</t>
  </si>
  <si>
    <t>PCAP pg. 14, 22</t>
  </si>
  <si>
    <t>Pueblo of Santa Ana Chief Building Official, SADNR, Tribal Council, Tribal lawyer</t>
  </si>
  <si>
    <t>Conduct a waste stream analysis to reduce waste generation by 8% in year 1.</t>
  </si>
  <si>
    <t>PCAP pg. 15, 22</t>
  </si>
  <si>
    <t>Reduce food/organic waste</t>
  </si>
  <si>
    <t>SADNR with support of a contractor or partnering coalition</t>
  </si>
  <si>
    <t>1 year</t>
  </si>
  <si>
    <t>Divert 5% of recyclable municipal solid waste from landfills.</t>
  </si>
  <si>
    <t>PCAP pg. 16, 22</t>
  </si>
  <si>
    <t>SADNR</t>
  </si>
  <si>
    <t>Compost food and organic waste in the Pueblo through waste generation adverted and fertilizer use reduced by 2% in year 1.</t>
  </si>
  <si>
    <t>PCAP pg. 17, 22</t>
  </si>
  <si>
    <t>SADNR, Agricultural Department</t>
  </si>
  <si>
    <t>Increase community education on intentional buying, food waste prevention, and recycling.</t>
  </si>
  <si>
    <t>PCAP pg. 18, 22</t>
  </si>
  <si>
    <t>Encourage the transition to EVs by installing publicly accessible charging stations.</t>
  </si>
  <si>
    <t>PCAP pg. 19, 22</t>
  </si>
  <si>
    <t>SADNR with support from a contractor, Public Works, Tribal Council</t>
  </si>
  <si>
    <t>Replace government vehicles with EVs, reducing emissions by up to 30% and decreasing the mobile on-road emissions by 0.1%.</t>
  </si>
  <si>
    <t>PCAP pg. 20, 22</t>
  </si>
  <si>
    <t>SADNR, Tribal Administration</t>
  </si>
  <si>
    <t>Support community with purchase of EVs.</t>
  </si>
  <si>
    <t>PCAP pg. 21, 22</t>
  </si>
  <si>
    <t>Install EV charging stations and promote initiatives to reduce VMT in the Pueblo of Nambe.</t>
  </si>
  <si>
    <t>PCAP pg. 39-41, 62</t>
  </si>
  <si>
    <t>Install 3.7 kW solar photovoltaics on residential six homes in the Pueblo of Nambe.</t>
  </si>
  <si>
    <t>PCAP pg. 41-43, 62-63</t>
  </si>
  <si>
    <t>Implement an EV bus transit service in the Pueblo of Nambe.</t>
  </si>
  <si>
    <t>PCAP pg. 43-45, 63</t>
  </si>
  <si>
    <t>Create a sustainable housing program in the Pueblo of Picuris that conducts pre-weatherization, weatherization, efficiency retrofit, electrification, and wood stove changeout in 20% of homes each year.</t>
  </si>
  <si>
    <t>PCAP pg. 45-47, 63</t>
  </si>
  <si>
    <t>Encourage the transition to EVs and vehicle miles traveled reduction in the Pueblo of Picuris by installing local transit system infrastructure, high efficiency EV charging ports, and an electric excavator.</t>
  </si>
  <si>
    <t>PCAP pg. 47-49, 63</t>
  </si>
  <si>
    <t>Electrify or increase efficiency of non-road transportation</t>
  </si>
  <si>
    <t>Encourage the use of EVs and promote a reduction in vehicle miles traveled in the Pueblo of San Ildefonso.</t>
  </si>
  <si>
    <t>PCAP pg. 49-51, 64</t>
  </si>
  <si>
    <t>Pueblo of San Ildefonso</t>
  </si>
  <si>
    <t>Implement a target home weatherization program that weatherizes 10 homes each year in the Pueblo of San Ildefonso.</t>
  </si>
  <si>
    <t>PCAP pg. 51-53, 64</t>
  </si>
  <si>
    <t>Install five 10 kW solar PVs on commercial buildings in the Pueblo of San Ildefonso.</t>
  </si>
  <si>
    <t>PCAP pg. 53-55, 64</t>
  </si>
  <si>
    <t>the Pueblo of Tesuque</t>
  </si>
  <si>
    <t>Incentivize the transition to EVs and vehicle miles traveled reduction in the Pueblo of Tesuque by installing local transit system infrastructure and EV charging ports.</t>
  </si>
  <si>
    <t>PCAP pg. 55-57, 64</t>
  </si>
  <si>
    <t>Install a 117 kW solar PV system on the Tesuque Intergenerational Center rooftop and a 797 kW solar PV system on the Camel Rock Studios rooftop, totaling 914 kW.</t>
  </si>
  <si>
    <t>PCAP pg. 57-59, 64-65</t>
  </si>
  <si>
    <t>Implement weatherization strategies such as sealing cracks around windows and doors, adding insulation, and sometimes replacing inefficient appliances for 10 homes each year in the Pueblo of San Tesuque.</t>
  </si>
  <si>
    <t>PCAP pg. 59-61, 65</t>
  </si>
  <si>
    <t>Implement the Iowa Tribe of Kansas and Nebraska Smart Farm initiative to allow producers across the reservation to access and fully utilize precision agriculture technologies.</t>
  </si>
  <si>
    <t>PCAP pg. 33</t>
  </si>
  <si>
    <t>Adopt soil management practices to reduce GHG emissions</t>
  </si>
  <si>
    <t>ITKN and its Tribal council</t>
  </si>
  <si>
    <t>Establish a community compost, recycling, and waste center.</t>
  </si>
  <si>
    <t>Implement the Solar Powered Adaptive Grazing project to support producers with installing solar-powered well pumps for livestock watering systems.</t>
  </si>
  <si>
    <t>Reduce agricultural fuel emissions</t>
  </si>
  <si>
    <t>Increase installation of independent solar and battery backup systems in households.</t>
  </si>
  <si>
    <t>Modernize and electrify household appliances and HVAC systems such as electric water heaters, heating and cooling systems, water use efficient faucets, toilets, washers, dryers, and dishwashers.</t>
  </si>
  <si>
    <t>PCAP pg. 36</t>
  </si>
  <si>
    <t>Implement a carbon sink/sequestration project which promotes better forest management, habitat restoration, tree planting on non-forested and forested lands, and reestablishment of native plant species through managed planting.</t>
  </si>
  <si>
    <t>PCAP pg. 37</t>
  </si>
  <si>
    <t>Implement a restoration, replenishment, and restocking project for Pauline's Pond.</t>
  </si>
  <si>
    <t>Install EV charging stations throughout the reservation at all main areas of government, commerce, and community.</t>
  </si>
  <si>
    <t>PCAP pg. 38</t>
  </si>
  <si>
    <t>Implement a sustainable transportation project that aims to improve reservation walkability through the development and construction of trails and pathways.</t>
  </si>
  <si>
    <t>PCAP pg. 39</t>
  </si>
  <si>
    <t>Transition the tribal government and business enterprise fleet to EVs.</t>
  </si>
  <si>
    <t>PCAP pg. 39-40</t>
  </si>
  <si>
    <t>Promote the cultivation of milo (sorghum), a nitrogen-fixing crop, on 25% of the Iowa Tribe of Kansas and Nebraska reservation.</t>
  </si>
  <si>
    <t>PCAP pg. 40-41</t>
  </si>
  <si>
    <t>Continue the Tribal Climate Resiliency Project to meet its established goals of enhancing the tribe’s resilience to climate change.</t>
  </si>
  <si>
    <t>Develop biodiverse food forests using agroforestry and silvopasture techniques.</t>
  </si>
  <si>
    <t>PCAP pg. 41</t>
  </si>
  <si>
    <t>Convert invasive carp into nitrogen-rich fish emulsion fertilizer.</t>
  </si>
  <si>
    <t>PCAP pg. 41-42</t>
  </si>
  <si>
    <t>Create useful products from organic waste</t>
  </si>
  <si>
    <t>Adopt precision agriculture and regenerative farming techniques for the cultivation of industrial hemp.</t>
  </si>
  <si>
    <t>PCAP pg. 42-43</t>
  </si>
  <si>
    <t>Purchase two gutter-connected greenhouses to boost local food production and reduce emissions from transportation of food from external sources.</t>
  </si>
  <si>
    <t>PCAP pg. 43</t>
  </si>
  <si>
    <t>Promote and expand the Ioway Seed Company to enhance its facility operations, including the processing, storage, and regional distribution of cover crop seeds.</t>
  </si>
  <si>
    <t>Install a microgrid on the Reservation.</t>
  </si>
  <si>
    <t>PCAP pg. 45-46</t>
  </si>
  <si>
    <t>Pursue solar array installations to reduce electricity needs from the surrounding grid.</t>
  </si>
  <si>
    <t>PCAP pg. 23, 26-27</t>
  </si>
  <si>
    <t>Continue energy efficiency programs for lighting.</t>
  </si>
  <si>
    <t>Conduct energy audits of buildings to ensure that heating and cooling is efficient.</t>
  </si>
  <si>
    <t>PCAP pg. 24</t>
  </si>
  <si>
    <t>Identify opportunities to develop community gardens that do not need significant chemicals and fertilizers for operation in developed areas, replacing landscaped or paved areas rather than forested areas.</t>
  </si>
  <si>
    <t>Expand urban forests and/or green spaces</t>
  </si>
  <si>
    <t>Identify opportunities for forest management that diversify the forest composition and include forward-looking, pest and climate-resilient species.</t>
  </si>
  <si>
    <t>Evaluate the use of vehicles with alternate fossil fuel sources to reduce gasoline and diesel needs.</t>
  </si>
  <si>
    <t>Evaluate the use of hybrid vehicles to reduce gasoline and diesel needs.</t>
  </si>
  <si>
    <t>Evaluate the use of electric passenger vehicles and light or heavy-duty trucks to reduce gasoline and diesel needs.</t>
  </si>
  <si>
    <t>PCAP pg. 24, 29</t>
  </si>
  <si>
    <t>Replace 55 grounds equipment that rely on fossil fuels with electric equipment at the end of service life.</t>
  </si>
  <si>
    <t>PCAP pg. 24, 27</t>
  </si>
  <si>
    <t>Electrify off road vehicles or equipment</t>
  </si>
  <si>
    <t>Identify opportunities to reduce groundskeeping needs through replacement of landscaping (e.g. turf grass) that needs frequent attention.</t>
  </si>
  <si>
    <t>Identify sources of low-carbon concrete for construction and infrastructure projects.</t>
  </si>
  <si>
    <t>PCAP pg. 25</t>
  </si>
  <si>
    <t>Evaluate the use of geothermal systems to replace individual heating systems in buildings that are not connected to the central utility plant.</t>
  </si>
  <si>
    <t>Identify alternate synthetic material (plastic, cardboard) recycling destinations to ensure that unplanned shutdowns or closures of recycling facilities can be managed rapidly to avoid increasing the trash stream.</t>
  </si>
  <si>
    <t>Identify alternate food scrap composting and recycling destinations to ensure that unplanned shutdowns or closures of facilities can be managed rapidly to avoid increasing the trash stream.</t>
  </si>
  <si>
    <t>Evaluate hazardous waste disposal methods to determine if alternative approaches can reduce the associated climate pollution.</t>
  </si>
  <si>
    <t>Continue practices that manage and stabilize sanitary wastewater quality and composition to help reduce treatment energy needs in Montville.</t>
  </si>
  <si>
    <t>Install two groundwater well pumps to augment or replace the potable water needs in cooling towers.</t>
  </si>
  <si>
    <t>PCAP pg. 26, 28</t>
  </si>
  <si>
    <t>Improve efficiency of water infrastructure</t>
  </si>
  <si>
    <t>Build a community solar microgrid that will consist of 10 MW solar PV array with 6 MW/12 MWh battery energy storage and microgrid controller system to serve the San Carlos municipal core, specifically within residential spaces.</t>
  </si>
  <si>
    <t>PCAP pg. 12-13</t>
  </si>
  <si>
    <t>Build a community solar microgrid that will consist of 10 MW solar PV array with 6 MW/12 MWh battery energy storage and microgrid controller system to serve the San Carlos municipal core, specifically within Tribal Government Properties.</t>
  </si>
  <si>
    <t>Upgrade 150 existing homes on the Reservation through energy audits and applying needed energy efficiency measures, as well as host an energy education and engagement program.</t>
  </si>
  <si>
    <t>PCAP pg. 13-14</t>
  </si>
  <si>
    <t>Develop, operate, and maintain an approximately 500 MW+ utility-scale solar project and to develop, as needed, related interconnection and transmission infrastructure.</t>
  </si>
  <si>
    <t>PCAP pg. 14-16</t>
  </si>
  <si>
    <t>Transform 244 (40%) of government fleet to electric and ultimately gain 25 level 2 chargers.</t>
  </si>
  <si>
    <t>PCAP pg. 16</t>
  </si>
  <si>
    <t>https://www.epa.gov/system/files/documents/2024-04/portgamblesklallamtribe-pcap.pdf</t>
  </si>
  <si>
    <t>Implement forest, wetland, and riparian understory protection and restoration projects on Port Gamble S’Klallam Tribe trust lands to store carbon in natural systems, preserve traditional practices and ways of life, and protect critical migratory pathways to Hood Canal for salmonids</t>
  </si>
  <si>
    <t>Port Gamble S'Klallam Tribe; Port Gamble S'Klallam Tribe Natural Resources Department</t>
  </si>
  <si>
    <t>2031-2050</t>
  </si>
  <si>
    <t>Protect and restore eelgrass, surf grass, and kelp populations in Port Gamble Bay along reservation shorelines to store carbon in natural systems, protect against coastal erosion, and support critical migratory pathways to Hood Canal for salmonids.</t>
  </si>
  <si>
    <t>PCAP pg. 16-17</t>
  </si>
  <si>
    <t>Implement an energy efficiency, weatherization, and electrification retrofits and upgrades program for existing homes, commercial buildings, and tribal facilities.</t>
  </si>
  <si>
    <t>Phase out HFCs</t>
  </si>
  <si>
    <t>Port Gamble S'Klallam Tribe Facilities Department; Tribal Council; Noo-Kayet Investments; Residents</t>
  </si>
  <si>
    <t>Replace older and under-used Port Gamble S’Klallam Tribe combustion engine vehicles with electric alternatives.</t>
  </si>
  <si>
    <t>PCAP pg. 18-19</t>
  </si>
  <si>
    <t>Tribal Council; Port Gamble S’Klallam Tribe Natural Resources Department; Law Enforcement, Utilities, Education Departments</t>
  </si>
  <si>
    <t>Voluntarily implement Clean Air Act Programs for oil and gas sources on Reservation land to ensure compliance.</t>
  </si>
  <si>
    <t>PDF pg. 17-19, 30</t>
  </si>
  <si>
    <t>Southern Ute Indian Tribe Air Quality Division</t>
  </si>
  <si>
    <t>https://www.epa.gov/system/files/documents/2024-04/tejon-tribe-pcap.pdf</t>
  </si>
  <si>
    <t>Implement energy efficiency (lighting control and retrofit) and building management system installation to reduce electric and thermal demand in government owned buildings by 20%.</t>
  </si>
  <si>
    <t>PCAP pg. 19, 25- 30</t>
  </si>
  <si>
    <t>Build a 450KW Solar PV and 500 KWh battery energy storage system on the 10-acre Community Center Property and upgrade the land electricity infrastructure.</t>
  </si>
  <si>
    <t>PCAP pg. 20, 25- 30</t>
  </si>
  <si>
    <t>PVWatts Calculator</t>
  </si>
  <si>
    <t>Install 1.8MW solar PV and 2 MWh battery energy storage system and eliminate the need for diesel generator purchases during power outages.</t>
  </si>
  <si>
    <t>PCAP pg. 21, 25- 30</t>
  </si>
  <si>
    <t>Replace 19 passenger fossil fuel cars and Tribal vehicles and install 7 level 2 charging stations.</t>
  </si>
  <si>
    <t>PCAP pg. 22, 25- 30</t>
  </si>
  <si>
    <t>Construct anaerobic digesters that process 170k gallon/day of wastewater to generate more than 21 MWh of electricity annually.</t>
  </si>
  <si>
    <t>PCAP pg. 23, 25- 30</t>
  </si>
  <si>
    <t>Increase anaerobic digestion</t>
  </si>
  <si>
    <t>Increase capture and/or utilization of gas from anaerobic digestion</t>
  </si>
  <si>
    <t>Provide administrative staffing and energy expertise to individual tribal homeowners, help them define the proper energy efficiency and building electrification measures, help them pursue federal and state incentives and grants to offset the cost of retrofits, and streamline the process for individual Tribal members to make energy-efficiency upgrades to their homes.</t>
  </si>
  <si>
    <t>PCAP pg. 23-30</t>
  </si>
  <si>
    <t>GoGreen Home Energy Financing Program Methodology</t>
  </si>
  <si>
    <t>Narragansett Indian Tribe Priority Climate Action Plan</t>
  </si>
  <si>
    <t>Install solar photovoltaic systems paired with battery storage systems.</t>
  </si>
  <si>
    <t>PCAP pg. 3-1 - 3-4</t>
  </si>
  <si>
    <t>Town of Charlestown Permitting</t>
  </si>
  <si>
    <t>Perform energy audits to find opportunities to implement energy efficiency measures.</t>
  </si>
  <si>
    <t>PCAP pg. 3-4 - 3-5</t>
  </si>
  <si>
    <t>Town of Charlestown Permitting - Depends on EEMs identified</t>
  </si>
  <si>
    <t>Electrify heat pumps in Tribal owned buildings.</t>
  </si>
  <si>
    <t>PCAP pg. 3-5</t>
  </si>
  <si>
    <t>Electrify on-road and off-road Tribal fleet vehicles.</t>
  </si>
  <si>
    <t xml:space="preserve">PCAP pg. 3-6 - 3-7 </t>
  </si>
  <si>
    <t>Town of Charlestown Permitting, Rhode Island Electric</t>
  </si>
  <si>
    <t>Install a solar PV system.</t>
  </si>
  <si>
    <t>PCAP pg. 6, 11, 22</t>
  </si>
  <si>
    <t>Chippewa Cree Energy Corporation</t>
  </si>
  <si>
    <t>Install an EV charging system.</t>
  </si>
  <si>
    <t>PCAP pg. 6, 11, 23</t>
  </si>
  <si>
    <t>Operate a comprehensive weatherization and energy conservation program.</t>
  </si>
  <si>
    <t>PCAP pg. 6, 11, 23-24</t>
  </si>
  <si>
    <t>Chippewa Cree Housing Authority</t>
  </si>
  <si>
    <t>Build food sovereignty infrastructure.</t>
  </si>
  <si>
    <t>PCAP pg. 6, 11, 24</t>
  </si>
  <si>
    <t>Food Sovereignty Initiative</t>
  </si>
  <si>
    <t>Establish a tribal recycling program.</t>
  </si>
  <si>
    <t>PCAP pg. 6, 11, 25</t>
  </si>
  <si>
    <t>TWRD/Utilities/ Solid Waste</t>
  </si>
  <si>
    <t>Build energy efficient transportation storage and maintenance facilities.</t>
  </si>
  <si>
    <t>PCAP pg. 6, 11, 25-26</t>
  </si>
  <si>
    <t>Tribal Transportation Department</t>
  </si>
  <si>
    <t>Build a tribal sawmill.</t>
  </si>
  <si>
    <t>PCAP pg. 6, 11, 26</t>
  </si>
  <si>
    <t>Tribal Natural Resource Department</t>
  </si>
  <si>
    <t>Deconstruct abandoned facilities in close proximity to Rocky Boy's Reservation wetlands.</t>
  </si>
  <si>
    <t>PCAP pg. 6, 11, 26-27</t>
  </si>
  <si>
    <t>Tribal Environmental Protection</t>
  </si>
  <si>
    <t>Extend Chester Lake Dam to increase energy storage systems on government-owned facilities.</t>
  </si>
  <si>
    <t>PCAP pg. 38-39</t>
  </si>
  <si>
    <t>Metlakatla Indian Community. The project was informed by public planning process and has been approved by Tribal Council.</t>
  </si>
  <si>
    <t>Promote electrification of government-owned buildings through the incorporation of a small-electric hydroelectric facility element in the hatchery water line design and construction.</t>
  </si>
  <si>
    <t>Pursue funding for the Metlakatla-Ketchikan Intertie Project to support the development of distributed renewable energy generation infrastructure in disadvantaged communities, including rural and remote regions.</t>
  </si>
  <si>
    <t>Metlakatla Indian Community. The project was informed by public planning process and has been approved by Tribal Council. Full schedule showing permits applied for and obtained and regulations met will be provided with any subsequent CPRG program application.</t>
  </si>
  <si>
    <t>Pursue funding for wastewater treatment facility upgrades to support energy efficiency measures at wastewater treatment facilities and reduce fugitive emissions.</t>
  </si>
  <si>
    <t>Expand mechanically the HVAC system design and installation to support programs and policies to implement end-use energy efficiency measures in existing government owned buildings.</t>
  </si>
  <si>
    <t>Replace Annette Island Fish Processing Facility to implement the most up-to date building energy codes for new commercial buildings at government owned facilities to be more energy efficient.</t>
  </si>
  <si>
    <t>Perform Tribal law and order code update and conduct community education/outreach to promote energy conservation and clean climate.</t>
  </si>
  <si>
    <t>Implement best management practices to reduce harmful landfill emissions.</t>
  </si>
  <si>
    <t>Perform Tribal Law and Order code update and conduct community education/outreach regarding solid waste disposal.</t>
  </si>
  <si>
    <t>PCAP pg. 47-48</t>
  </si>
  <si>
    <t>Foster High-Quality Job and Training Opportunities in the Waste and Materials Management Sector.</t>
  </si>
  <si>
    <t>Implement Early Detection and Rapid Response on Annette Islands Reserve and waters to the south of the reserve to enhance carbon removal.</t>
  </si>
  <si>
    <t>PCAP pg. 50-51</t>
  </si>
  <si>
    <t>Improve forest, wetland, and coastal resource management to enhance carbon stocks.</t>
  </si>
  <si>
    <t>PCAP pg. 51-53</t>
  </si>
  <si>
    <t>Install fully subsidized ductless heat pumps for elders (Phase 1), followed by a needs-based expansion to the broader tribal community within Kitsap County (Phase 2).</t>
  </si>
  <si>
    <t>PCAP pg. 25-27</t>
  </si>
  <si>
    <t>The Suquamish Tribe; Individual Tribal homeowners</t>
  </si>
  <si>
    <t>Improve Tribal buildings to make properties more energy efficient, including tribal administration, education, and the rentals and homes owned by the Suquamish tribe and managed by the community development department.</t>
  </si>
  <si>
    <t>PCAP pg. 27-29</t>
  </si>
  <si>
    <t>The Suquamish Tribe</t>
  </si>
  <si>
    <t>Install solar panels and solar charging on tribal buildings.</t>
  </si>
  <si>
    <t>PCAP pg. 28-29</t>
  </si>
  <si>
    <t>Electrify the tribal fleet and facilitate the transition to electric vehicles for employees and the community.</t>
  </si>
  <si>
    <t>PCAP pg. 30-31</t>
  </si>
  <si>
    <t>Create an electric car-share program for tribal members.</t>
  </si>
  <si>
    <t>PCAP pg. 31-32</t>
  </si>
  <si>
    <t>https://www.epa.gov/system/files/documents/2024-03/jamestownsklallamcprg-pcap.pdf</t>
  </si>
  <si>
    <t>Decarbonize tribal vehicle fleet.</t>
  </si>
  <si>
    <t>PDF pg. 8</t>
  </si>
  <si>
    <t>Replace the Tribe's current gas-powered boat with an electric or hybrid-electric vessel.</t>
  </si>
  <si>
    <t>PDF pg. 9</t>
  </si>
  <si>
    <t>Develop a food recovery program and expand infrastructure for onsite food waste processing.</t>
  </si>
  <si>
    <t>PDF pg. 10</t>
  </si>
  <si>
    <t>Reduce electricity consumption by 10% on existing Tribal property.</t>
  </si>
  <si>
    <t>PCAP pg. 16, 18</t>
  </si>
  <si>
    <t>The Executive Council of the Habematolel Pomo of Upper Lake</t>
  </si>
  <si>
    <t>14 for all PCAP measures on Tribal property</t>
  </si>
  <si>
    <t>Reduce fossil fuel for building use by 10% on existing Tribal property.</t>
  </si>
  <si>
    <t>Reduce fossil fuel consumption for transportation by 10% for existing Tribal vehicle fleet.</t>
  </si>
  <si>
    <t>Reduce solid waste generation by 10% on existing Tribal property.</t>
  </si>
  <si>
    <t>PCAP pg. 16,18</t>
  </si>
  <si>
    <t>Complete the Workplan for the Renewable Fuel Oil facilities.</t>
  </si>
  <si>
    <t>Select and purchase the properties for the Renewable Fuel Oil production facilities. The locations will be defined by the Workplan.</t>
  </si>
  <si>
    <t>Construct and operate the Renewable Fuel Oil production facilities. The locations will be defined by the Workplan.</t>
  </si>
  <si>
    <t>Deploy 4.75 MW residential solar PV and 12.5 MWh BESS to power at least 1,300 unelectrified and low-income homes.</t>
  </si>
  <si>
    <t>Hopi Utility Corporation; Hopi Renewable Energy Office</t>
  </si>
  <si>
    <t>Deploy Solar PV and battery electric storage systems across Tribal land to offset purchases from Arizona Public Service.</t>
  </si>
  <si>
    <t>PDF pg. 8-9</t>
  </si>
  <si>
    <t>Build a microgrid at the Tawa'ovi campus to offset diesel consumption from existing generators</t>
  </si>
  <si>
    <t>PDF pg. 9-10</t>
  </si>
  <si>
    <t>Hopi Utility Corporation</t>
  </si>
  <si>
    <t>Construct a 400 MW solar array with 1,200 MW battery electric storage system for electricity export.</t>
  </si>
  <si>
    <t>Replace 30 passenger cars in the Hopi Tribal fleet with EVs and 3 diesel school buses with electric buses.</t>
  </si>
  <si>
    <t>PDF pg. 10-11</t>
  </si>
  <si>
    <t>Hopi Utility Corporation; Hopi Facilities Dept; Hopi Education Department; Hopi Tribal Council</t>
  </si>
  <si>
    <t>AFLEET; Emission factor analysis</t>
  </si>
  <si>
    <t>Upgrade 12 older diesel vehicles in the Hopi Tribal fleet to new, more efficient diesel vehicles.</t>
  </si>
  <si>
    <t>PDF pg. 11-12</t>
  </si>
  <si>
    <t>Hopi Utility Corporation, Hopi Facilities Dept; Hopi Education Department; Hopi Tribal Council</t>
  </si>
  <si>
    <t>Invest $100,000 dollars in residential energy efficiency upgrades and $50,000 in commercial energy efficiency upgrades.</t>
  </si>
  <si>
    <t>PDF pg. 12-13</t>
  </si>
  <si>
    <t>Hopi Facilities Dept; Hopi Housing Authority</t>
  </si>
  <si>
    <t>Create the enabling workforce to deploy the measures above in the remote geography of the Hopi Reservation, prioritizing training and skills development for a clean energy workforce.</t>
  </si>
  <si>
    <t>PDF pg. 13-15</t>
  </si>
  <si>
    <t>Hopi Utility Corporation; Tribal Employment Rights Office</t>
  </si>
  <si>
    <t>chickaloon-village-traditional-council-pcap.pdf (epa.gov)</t>
  </si>
  <si>
    <t>Provide weatherization and energy efficiency retrofits to all Tribal households in the community that could benefit from the improvements.</t>
  </si>
  <si>
    <t>PCAP pg. 8-10, 26</t>
  </si>
  <si>
    <t>Housing Authority; Tribe</t>
  </si>
  <si>
    <t>Provide rooftop solar to all Tribal households in the community that could benefit from the improvements.</t>
  </si>
  <si>
    <t>PCAP pg. 14-15, 26</t>
  </si>
  <si>
    <t>Develop a community solar program available to all Tribal households.</t>
  </si>
  <si>
    <t>PCAP pg. 16, 26</t>
  </si>
  <si>
    <t>Tribe</t>
  </si>
  <si>
    <t>Provide weatherization and energy efficiency retrofits to all community buildings that could benefit from improvements.</t>
  </si>
  <si>
    <t>PCAP pg. 17-19, 26</t>
  </si>
  <si>
    <t>Electrify the tribal fleet and promote the adoption and use of electric vehicles as a means to reduce greenhouse gas emissions.</t>
  </si>
  <si>
    <t>PCAP pg. 20-23, 26</t>
  </si>
  <si>
    <t>Update the leases with farmers and ranchers to include Best Practices Requirements and GHG Reduction Measures.</t>
  </si>
  <si>
    <t>PCAP pg. 22-23, 35-38</t>
  </si>
  <si>
    <t>BIA and Tribal Realty; Tribal EPA; Fire Department; NRCS Program</t>
  </si>
  <si>
    <t>Support efforts to manage forests, grasslands, and wetlands for increased carbon sequestration and storage.</t>
  </si>
  <si>
    <t>Accelerate the transition to low- and no-carbon fuels in vehicles and equipment.</t>
  </si>
  <si>
    <t>PCAP pg. 26-27, 35-38</t>
  </si>
  <si>
    <t>Tribal Roads, Casino, Maintenance Department of Tribal Administration Building and Offices, Colleges and Local Schools</t>
  </si>
  <si>
    <t>Electrify light-duty public fleet vehicles and equipment, and increase the availability and accessibility of public transportation.</t>
  </si>
  <si>
    <t>Install more charging stations to improve equitable access to electric vehicle charging infrastructure.</t>
  </si>
  <si>
    <t>Transition fossil-fueled medium-duty, heavy-duty, and non-road vehicles and engines to low- and no carbon-fueled alternatives.</t>
  </si>
  <si>
    <t>Facilitate equitable access to transit and electric vehicle car-share programs including micro transit, on-demand transit models, and strategic car-share locations to serve LIDACs such as multifamily housing sites. Establish electrified public, micro- and/or on-demand transit</t>
  </si>
  <si>
    <t>Improve commercial transportation efficiency.</t>
  </si>
  <si>
    <t>Promote conservation, electrification, efficiency, and lower-carbon design, materials, and fuels in residential buildings.</t>
  </si>
  <si>
    <t>PCAP pg. 28-31, 35-38</t>
  </si>
  <si>
    <t>Encourage behavior changes to conserve building energy</t>
  </si>
  <si>
    <t>Spirit Lake Housing Corporation; Tribal Housing</t>
  </si>
  <si>
    <t>1814.4 for all commercial and residential measures</t>
  </si>
  <si>
    <t>Decarbonize residential buildings by combining multiple technologies and approaches including weatherization, energy efficiency, renewable energy, refrigerant replacement, and electrification of appliances.</t>
  </si>
  <si>
    <t>PCAP pg. 28-30, 35-38</t>
  </si>
  <si>
    <t>Implement clean indoor air strategies and perform decarbonization efforts.</t>
  </si>
  <si>
    <t>Increase access to home decarbonization resources.</t>
  </si>
  <si>
    <t>Design new buildings using green building principles, energy sources, materials, and techniques.</t>
  </si>
  <si>
    <t>Reduce greenhouse gas emissions in commercial, industrial, and public buildings by promoting conservation, efficiency, electrification, and lower-carbon design, materials, and fuels, and process improvements.</t>
  </si>
  <si>
    <t>Increase industrial efficiency and transition to cleaner energy sources and more climate friendly refrigerants.</t>
  </si>
  <si>
    <t>PCAP pg. 31-32, 35-38</t>
  </si>
  <si>
    <t>Improve industrial energy efficiency</t>
  </si>
  <si>
    <t>Improve chemical and/or process efficiency</t>
  </si>
  <si>
    <t>Promote waste prevention.</t>
  </si>
  <si>
    <t>PCAP pg. 32, 35-38</t>
  </si>
  <si>
    <t>Tribal EPA; Refuse Control Services</t>
  </si>
  <si>
    <t>Increase recycling and composting.</t>
  </si>
  <si>
    <t>PCAP pg. 32-33, 35-38</t>
  </si>
  <si>
    <t>Improve solid waste management.</t>
  </si>
  <si>
    <t>PCAP pg. 33, 35-38</t>
  </si>
  <si>
    <t>Extend Los Angeles Department of Water and Power service to the western side of US 395 in order to replace diesel generators with grid power for the Grinding Rock Aggregates operation and support new community and tribal facilities.</t>
  </si>
  <si>
    <t>PCAP pg. 11-12, 15-17</t>
  </si>
  <si>
    <t>Los Angeles Department of Water and Power/Fort Independence Indian Community</t>
  </si>
  <si>
    <t>EPA WebFIRE</t>
  </si>
  <si>
    <t>Develop a 350kW ground-mount solar project and on-site solar array with battery storage system that will replace Los Angeles Department of Water and Power grid energy for the Tribe's commercial and institutional load, generate additional revenue, and allow the Tribe to own the infrastructure.</t>
  </si>
  <si>
    <t>PCAP pg. 12-13, 15-17</t>
  </si>
  <si>
    <t>Fort Independence Indian Community</t>
  </si>
  <si>
    <t>Construct a microgrid to supply self-generated power to tribal and residential loads, which could integrate the 350 kW solar plus storage measure for enhanced control and management.</t>
  </si>
  <si>
    <t>PCAP pg. 13-17</t>
  </si>
  <si>
    <t>Fort Independence Indian Community/Los Angeles Department of Water and Power</t>
  </si>
  <si>
    <t>Provide energy efficiency education to residents to reduce building energy consumption.</t>
  </si>
  <si>
    <t>PCAP pg. 13-15</t>
  </si>
  <si>
    <t>Nome Eskimo Community; Native Village of Council; King Island Native Community; Village of Solomon; NJUS</t>
  </si>
  <si>
    <t>Educate on renewable energy.</t>
  </si>
  <si>
    <t>Conduct energy audits on homes and government buildings for weatherization improvements.</t>
  </si>
  <si>
    <t>Develop a weatherization guidebook.</t>
  </si>
  <si>
    <t>Weatherize households.</t>
  </si>
  <si>
    <t>Increased access to clean energy and home retrofit technologies such as high-quality heat pumps.</t>
  </si>
  <si>
    <t>Upgrade to efficient boilers in all households.</t>
  </si>
  <si>
    <t>Provide weather stripping for all doors.</t>
  </si>
  <si>
    <t>Install insulation on all homes and buildings.</t>
  </si>
  <si>
    <t>Install smart meters on residential homes in Nome.</t>
  </si>
  <si>
    <t>Install Community Solar PV and Battery projects, which will play a pivotal role in bolstering the reliability and resilience of aging and isolated microgrids scattered throughout the Nome census area.</t>
  </si>
  <si>
    <t>Integrate Solar PV and Battery systems into the existing diesel grid, significantly diminishing the frequency, duration, and impacts of disruptive events.</t>
  </si>
  <si>
    <t>Implement community-scale solar projects that generate electricity that flows to the utility grid.</t>
  </si>
  <si>
    <t>PCAP pg. 9-10</t>
  </si>
  <si>
    <t>Implement heat pumps for communities with high levels of renewable energy.</t>
  </si>
  <si>
    <t>PCAP pg. 10</t>
  </si>
  <si>
    <t>The Lower Yukon-Kuskokwim</t>
  </si>
  <si>
    <t>Repair, replace, and upgrade existing diesel generation and electrical grid infrastructure to improve energy system efficiency.</t>
  </si>
  <si>
    <t>PDF pg. 20-22</t>
  </si>
  <si>
    <t>Federally-recognized Tribe; regional Tribal entity; Requires the approval and cooperation of the local utility; A Memorandum of Agreement or Cooperative Project Agreement outlining roles and responsibilities of both entities should be completed prior to project implementation</t>
  </si>
  <si>
    <t>Implement community solar and battery storage to displace diesel generation by 33%.</t>
  </si>
  <si>
    <t>PDF pg. 23-24</t>
  </si>
  <si>
    <t>Community and/ or regional Tribal entities, the city government, and the utility operator</t>
  </si>
  <si>
    <t>Implement wind energy, wind-to-heat systems, and battery storage to displace diesel generation and heating fuel use by 10%.</t>
  </si>
  <si>
    <t>PDF pg. 24-26</t>
  </si>
  <si>
    <t>Use sustainably harvested local timber to offset heating fuel usage.</t>
  </si>
  <si>
    <t>PDF pg. 26-28</t>
  </si>
  <si>
    <t>Federally-recognized Tribe; regional Tribal entity; Requires the approval and cooperation of the owner of the building; A Memorandum of Agreement or Cooperative Project Agreement outlining roles and responsibilities of both entities should be completed prior to project implementation</t>
  </si>
  <si>
    <t>Use energy from rivers and tides to offset diesel generation and heating fuel usage.</t>
  </si>
  <si>
    <t>PDF pg. 28-30</t>
  </si>
  <si>
    <t>Local or regional Tribal entity in partnership with local utility and/ or municipality</t>
  </si>
  <si>
    <t>Upgrade 25% of homes needing weatherization to reduce energy use, diesel generation and heating fuel usage.</t>
  </si>
  <si>
    <t>PDF pg. 30-32</t>
  </si>
  <si>
    <t>The regional housing authority; the Association of Village Council Presidents or the community Tribal housing authority, in cooperation with the local or regional Tribal association</t>
  </si>
  <si>
    <t>Upgrade 20% of community buildings and outdoor spaces to reduce energy use, reducing diesel generation and heating fuel usage.</t>
  </si>
  <si>
    <t>PDF pg. 32-34</t>
  </si>
  <si>
    <t>Implement Tribally-owned renewables projects to both reduce diesel generation and offset utility costs to residents.</t>
  </si>
  <si>
    <t>PDF pg. 34-35</t>
  </si>
  <si>
    <t>Convert shuttles and buses to EVs and implement charging infrastructure to reduce fuel costs and local pollution.</t>
  </si>
  <si>
    <t>PDF pg. 35</t>
  </si>
  <si>
    <t>Federally-recognized Tribe; regional Tribal entity; the local utility should be engaged in reviewing and approving any vehicle charging infrastructure; A Memorandum of Agreement or Cooperative Project Agreement outlining roles and responsibilities of both entities should be completed prior to project implementation</t>
  </si>
  <si>
    <t xml:space="preserve"> Southeast Alaska</t>
  </si>
  <si>
    <t>PDF pg. 57-59</t>
  </si>
  <si>
    <t>Community and/or regional Tribal entities, the city government, and the utility operator</t>
  </si>
  <si>
    <t>PDF pg. 60-61</t>
  </si>
  <si>
    <t>Implement wind energy, wind-to-heat systems, and battery storage to reduce diesel generation and heating fuel use.</t>
  </si>
  <si>
    <t>PDF pg. 61-63</t>
  </si>
  <si>
    <t>PDF pg. 63-65</t>
  </si>
  <si>
    <t>PDF pg. 65-67</t>
  </si>
  <si>
    <t>Upgrade 5% of homes needing weatherization to reduce energy use, reducing diesel generation and heating fuel usage.</t>
  </si>
  <si>
    <t>PDF pg. 67-70</t>
  </si>
  <si>
    <t>Upgrade 10% of community buildings and outdoor spaces to reduce energy use, reducing diesel generation and heating fuel usage.</t>
  </si>
  <si>
    <t>PDF pg. 70-71</t>
  </si>
  <si>
    <t>PDF pg. 72</t>
  </si>
  <si>
    <t>PDF pg. 72-73</t>
  </si>
  <si>
    <t>Federally-recognized Tribe; regional Tribal entity; the local utility 
should be engaged in reviewing and approving any vehicle charging infrastructure; A Memorandum of Agreement or Cooperative Project Agreement outlining roles and responsibilities of both entities should be completed prior to project implementation</t>
  </si>
  <si>
    <t>Divert and minimize waste streams to reduce GHG emissions.</t>
  </si>
  <si>
    <t>PDF pg. 73</t>
  </si>
  <si>
    <t>Any community organization; partner with waste collection agency, community education programs, local schools, or SEARHC</t>
  </si>
  <si>
    <t>PDF pg. 95-97</t>
  </si>
  <si>
    <t>PDF pg. 98-99</t>
  </si>
  <si>
    <t>PDF pg. 99-101</t>
  </si>
  <si>
    <t>PDF pg. 101-103</t>
  </si>
  <si>
    <t>Upgrade 25% homes needing weatherization to reduce energy use, diesel generation and heating fuel usage.</t>
  </si>
  <si>
    <t>PDF pg. 103-106</t>
  </si>
  <si>
    <t>Upgrade 50% of community buildings and outdoor spaces to reduce energy use, reducing diesel generation and heating fuel usage.</t>
  </si>
  <si>
    <t>PDF pg. 106-107</t>
  </si>
  <si>
    <t>PDF pg. 108</t>
  </si>
  <si>
    <t>PDF pg. 108-109</t>
  </si>
  <si>
    <t>PDF pg. 109-110</t>
  </si>
  <si>
    <t>Harvest energy from the Ring of Fire to create electricity and heating for communities, and potentially for hydrogen fuel shipping.</t>
  </si>
  <si>
    <t>Use cleaner fuels for power generation</t>
  </si>
  <si>
    <t>PDF pg. 130-132</t>
  </si>
  <si>
    <t>PDF pg. 133-134</t>
  </si>
  <si>
    <t>Implement wind energy, wind-to-heat systems, and battery storage to displace diesel generation use by 5%.</t>
  </si>
  <si>
    <t>PDF pg. 134-136</t>
  </si>
  <si>
    <t>PDF pg. 136-138</t>
  </si>
  <si>
    <t>PDF pg. 138-140</t>
  </si>
  <si>
    <t>PDF pg. 140-142</t>
  </si>
  <si>
    <t>Upgrade community buildings and outdoor spaces to reduce energy use, reducing diesel generation and heating fuel usage.</t>
  </si>
  <si>
    <t>PDF pg. 143-144</t>
  </si>
  <si>
    <t>The lead Tribal entity, in cooperation with the organizations 
owning and operating the community buildings</t>
  </si>
  <si>
    <t>PDF pg. 145</t>
  </si>
  <si>
    <t>PDF pg. 145-146</t>
  </si>
  <si>
    <t>PDF pg. 146</t>
  </si>
  <si>
    <t>requires outreach and education; Any community organization; partner with waste collection agency, community education programs, local schools, or SEARHC</t>
  </si>
  <si>
    <t>PDF pg. 165-167</t>
  </si>
  <si>
    <t>Community and/or regional Tribal entities, the city government, and the 
utility operator</t>
  </si>
  <si>
    <t>PDF pg. 167-168</t>
  </si>
  <si>
    <t>PDF pg. 168-170</t>
  </si>
  <si>
    <t>Upgrade 1% of homes needing weatherization to reduce energy use, diesel generation and heating fuel usage.</t>
  </si>
  <si>
    <t>PDF pg. 170-172</t>
  </si>
  <si>
    <t>PDF pg. 173-174</t>
  </si>
  <si>
    <t>PDF pg. 175</t>
  </si>
  <si>
    <t>PDF pg. 176</t>
  </si>
  <si>
    <t>PDF pg. 198-200</t>
  </si>
  <si>
    <t>PDF pg. 201-202</t>
  </si>
  <si>
    <t>PDF pg. 202-204</t>
  </si>
  <si>
    <t>PDF pg. 204-206</t>
  </si>
  <si>
    <t>PDF pg. 206-208</t>
  </si>
  <si>
    <t>PDF pg. 208-211</t>
  </si>
  <si>
    <t>PDF pg. 211-212</t>
  </si>
  <si>
    <t>PDF pg. 213</t>
  </si>
  <si>
    <t>PDF pg. 213-214</t>
  </si>
  <si>
    <t>Install energy upgrades, solar, and energy storage for residential homes.</t>
  </si>
  <si>
    <t>PCAP pg. 7-8</t>
  </si>
  <si>
    <t>Install solar panels near the wastewater treatment facility and create a community gathering space.</t>
  </si>
  <si>
    <t>PCAP pg. 8-11</t>
  </si>
  <si>
    <t>Install solar panels on the farm property and incorporate agrivoltaics.</t>
  </si>
  <si>
    <t>PCAP pg. 11-13</t>
  </si>
  <si>
    <t>Update the facilities at the Plaza Del Sol property by introducing solar and energy efficiency/electrification upgrades.</t>
  </si>
  <si>
    <t>Explore the potential of implementing solar panels in a shared parking lot and conduct and energy assessment.</t>
  </si>
  <si>
    <t>PCAP pg. 14</t>
  </si>
  <si>
    <t>Install solar panels at the Community and Government Center.</t>
  </si>
  <si>
    <t>Perform an energy assessment of the Emergency Management Facility and implement energy efficiency upgrades.</t>
  </si>
  <si>
    <t xml:space="preserve">Install 12 Level 2 chargers on the reservation for the Tribal Hall, Health Clinic, and the Museum and Cultural Center (in addition to existing chargers in parking areas).
</t>
  </si>
  <si>
    <t>PCAP pg. 16-17, 23, 34</t>
  </si>
  <si>
    <t>Santa Ynez Chumash Environmental Office</t>
  </si>
  <si>
    <t>Install and fully fund solar panels for 103 homes and select Tribal facilities, including the Tribal Hall, Environmental Office, and Health Clinic, with net metering to credit the Tribe for excess electricity fed back to the grid.</t>
  </si>
  <si>
    <t>PCAP pg. 17-18, 24, 34</t>
  </si>
  <si>
    <t>Allocate funding to retrofit Tribal buildings with LED lightbulbs, offer a resident trade-in program, and support energy-efficient lighting in future Camp 4 construction.</t>
  </si>
  <si>
    <t>PCAP pg. 18-19, 24, 34-35</t>
  </si>
  <si>
    <t>Evaluate the ecological status of Zanja de Cota Creek, set restoration goals, clear invasive species, plant native vegetation, and monitor progress focusing on keystone species.</t>
  </si>
  <si>
    <t>PCAP pg. 19-20, 25, 35</t>
  </si>
  <si>
    <t>Develop and implement a comprehensive tribal forest management plan building upon the Tribe’s current forestry plan incorporating Tribal ecological knowledge, modern land use management practices, and information gleaned from other relevant tribal plans and reports.</t>
  </si>
  <si>
    <t>PCAP pg. 8-10</t>
  </si>
  <si>
    <t>Snoqualmie Tribe with direct participation from the Tribe’s Governmental Affairs and Special Projects (GASP), Environmental and Natural Resources (ENR), and Human Resources Departments, with assistance from the Cultural Department, as needed.</t>
  </si>
  <si>
    <t>Provide the Tribe with the resources necessary to run a Tribally owned building decarbonization program that will reduce energy bills and improve air quality and public health, while supporting the Snoqualmie Tribe’s goals.</t>
  </si>
  <si>
    <t>Snoqualmie Tribe with direct participation from the Tribe’s Governmental Affairs and Special Projects, Environmental and Natural Resources, and Facilities Departments.</t>
  </si>
  <si>
    <t>Provide the Tribe with the resources necessary to run a residential decarbonization program that will reduce energy/gas bills and improve public health for tribal members living off reservation.</t>
  </si>
  <si>
    <t>Snoqualmie Tribe has full implementation authority with Tribal Council approval and will involve direct participation from the Tribal Services department to create the program and implement it.</t>
  </si>
  <si>
    <t>Acquire and restore 534 acres of sea level rise-vulnerable agricultural land around Humboldt Bay, aiming to increase carbon storage and expand urban forestry through restoration and ecological habitat expansion.</t>
  </si>
  <si>
    <t>PCAP pg. 19-22</t>
  </si>
  <si>
    <t>Blue Lake Rancheria Tribal Council</t>
  </si>
  <si>
    <t>Replace the Blue Lake Rancheria Fire Department’s primary diesel engine with an electric fire truck and transition the Tribal Government’s two most-used vehicles to electric models.</t>
  </si>
  <si>
    <t>PCAP pg. 22-24</t>
  </si>
  <si>
    <t>25 years</t>
  </si>
  <si>
    <t>Install public electric vehicle charging stations at the Education Center, Employee Parking Lot and other publicly accessible spaces.</t>
  </si>
  <si>
    <t>La Jolla Band of Luiseño Indians Environmental Protection Office</t>
  </si>
  <si>
    <t>Electrify the tribe-owned vehicle fleet.</t>
  </si>
  <si>
    <t>PCAP pg. 25-28</t>
  </si>
  <si>
    <t>Install solar and battery storage at the Tribal Administration building and Gymnasium to maintain power during outages and emergencies.</t>
  </si>
  <si>
    <t>REopt Lite</t>
  </si>
  <si>
    <t>Install solar and storage at the Trading Post Gas Station, the largest electric energy consumer.</t>
  </si>
  <si>
    <t>PCAP pg. 29-31</t>
  </si>
  <si>
    <t>Install solar and battery storage on residential homes.</t>
  </si>
  <si>
    <t>PCAP pg. 29-33</t>
  </si>
  <si>
    <t>Installing air source heat pumps for space heating at residences.</t>
  </si>
  <si>
    <t>EIA RECS</t>
  </si>
  <si>
    <t>Install air source heat pumps for water heating at residences.</t>
  </si>
  <si>
    <t>PCAP pg. 33-36</t>
  </si>
  <si>
    <t>Develop Energy Star Building Performance for all new residential construction.</t>
  </si>
  <si>
    <t>PCAP pg. 33-37</t>
  </si>
  <si>
    <t>Install public electric vehicle charging stations at the Education Center, Employee Parking Lot, and other publicly accessible spaces.</t>
  </si>
  <si>
    <t>PDF pg. 68-69</t>
  </si>
  <si>
    <t>San Pasqual Band of Mission Indians Business Committee</t>
  </si>
  <si>
    <t>Transition older enterprise vehicles to electric vehicles</t>
  </si>
  <si>
    <t>PDF pg. 69-70</t>
  </si>
  <si>
    <t>Develop community outreach materials and organize community events to promote electric vehicle adoption.</t>
  </si>
  <si>
    <t>Encourage a Shift in the mode of transportation on the reservation.</t>
  </si>
  <si>
    <t>PDF pg. 71</t>
  </si>
  <si>
    <t>Install solar and battery storage at the Public Works Building.</t>
  </si>
  <si>
    <t>Install solar and battery storage at the Domestic Water Tank Pump Station.</t>
  </si>
  <si>
    <t>Coordinate efforts for solar and storage resiliency project at the Horizon Fuel Center.</t>
  </si>
  <si>
    <t>PDF pg. 73-74</t>
  </si>
  <si>
    <t>Install solar and battery storage on residences.</t>
  </si>
  <si>
    <t>PDF pg. 74-76</t>
  </si>
  <si>
    <t>Install electric air source heat pump mini-split systems for space heating at Tribal residences.</t>
  </si>
  <si>
    <t>PDF pg. 76-78</t>
  </si>
  <si>
    <t>Install electric air source heat pump hot water heaters at Tribal residences.</t>
  </si>
  <si>
    <t>PDF pg. 78-79</t>
  </si>
  <si>
    <t>Implement Energy Star Building Performance Standards on all new residential construction.</t>
  </si>
  <si>
    <t>PDF pg. 79-80</t>
  </si>
  <si>
    <t>Electrify new construction</t>
  </si>
  <si>
    <t>Deploy wind and solar projects on the Reservation to create a new 400 MW renewable energy source linked to the national power grid.</t>
  </si>
  <si>
    <t>PDF pg. 12-14, 24</t>
  </si>
  <si>
    <t>Northern Cheyenne Tribe; Northern Cheyenne Environmental Protection Department</t>
  </si>
  <si>
    <t>Build micro-grid electrical infrastructure to provide 80‐90% of all buildings on the Reservation with reliable, renewable power.</t>
  </si>
  <si>
    <t>PDF pg. 14-16, 24</t>
  </si>
  <si>
    <t>Build new energy efficient, climate responsive housing to meet needs of Northern Cheyenne Tribal members.</t>
  </si>
  <si>
    <t>PDF pg. 16-19, 24-25</t>
  </si>
  <si>
    <t>Northern Cheyenne Tribe; The Northern Cheyenne Tribal Housing Authority</t>
  </si>
  <si>
    <t>Inspect and upgrade existing reservation as needed and provide air source heat pumps and upgraded appliances when necessary.</t>
  </si>
  <si>
    <t>PDF pg. 19-21, 24-25</t>
  </si>
  <si>
    <t>Northern Cheyenne Tribe; The Northern Cheyenne Tribal Council</t>
  </si>
  <si>
    <t>Replace existing gasoline fleet vehicles with electric and hybrid vehicles.</t>
  </si>
  <si>
    <t>PDF pg. 21-23, 25</t>
  </si>
  <si>
    <t>Northern Cheyenne Tribe; The Northern Cheyenne Tribal Council; Northern Cheyenne Environmental Protection Department</t>
  </si>
  <si>
    <t>Kawerak Additional Appendices</t>
  </si>
  <si>
    <t>https://www.epa.gov/system/files/other-files/2024-04/kawerak-additional-appendices.zip</t>
  </si>
  <si>
    <t>Provide weatherization and energy efficiency retrofits to all households in the community that could benefit from the improvements.</t>
  </si>
  <si>
    <t>PCAP pg. 16-18</t>
  </si>
  <si>
    <t>Housing Authority; Tribe; City</t>
  </si>
  <si>
    <t>PCAP pg. 19-20</t>
  </si>
  <si>
    <t>City; Tribe</t>
  </si>
  <si>
    <t>Provide weatherization and energy efficiency retrofits to all commercial buildings, including schools, in the community that could benefit from improvements.</t>
  </si>
  <si>
    <t>PCAP pg. 21-22</t>
  </si>
  <si>
    <t>Building owner</t>
  </si>
  <si>
    <t>Improve diesel utilities and increase efficiency rates to reduce fuel needed to generate the same amount of electricity, reduce fuel costs, and lower electricity rates for customers.</t>
  </si>
  <si>
    <t>PCAP pg. 23-26</t>
  </si>
  <si>
    <t>Utility</t>
  </si>
  <si>
    <t>Reduce line loss to improve utility efficiency and performance and provide an opportunity to reduce diesel usage and greenhouse gas emissions.</t>
  </si>
  <si>
    <t>PCAP pg. 27-28</t>
  </si>
  <si>
    <t>Capture and reuse heat that would otherwise be lost as a byproduct of diesel power generation by capturing it in cooling water from a diesel engine at the local power plant and transferring it to heat local community buildings.</t>
  </si>
  <si>
    <t>Implement community-scale solar projects as an opportunity for high penetration, grid tied solar systems that generate electricity that flows through a meter to the utility grid.</t>
  </si>
  <si>
    <t>PCAP pg. 31-33</t>
  </si>
  <si>
    <t>Utility; Independent Power Producer (IPP)</t>
  </si>
  <si>
    <t>Implement community-scale wind generation projects to produce electricity.</t>
  </si>
  <si>
    <t>PCAP pg. 34-36</t>
  </si>
  <si>
    <t>Build a new electrical grid control center and new grid transmission lines to support expanding wind, solar, and battery installation.</t>
  </si>
  <si>
    <t>PCAP pg. 15-18, 26, 40</t>
  </si>
  <si>
    <t>American Samoa Power Authority (ASPA)</t>
  </si>
  <si>
    <t>Replace work vehicle fleet with electric vehicles.</t>
  </si>
  <si>
    <t>PCAP pg. 18-20, 27 41</t>
  </si>
  <si>
    <t>EPA DEQ</t>
  </si>
  <si>
    <t>Replace telecommunications generator.</t>
  </si>
  <si>
    <t>PCAP pg. 21, 27</t>
  </si>
  <si>
    <t>American Samoa Telecommunications Authority (ASTCA)</t>
  </si>
  <si>
    <t>Replace territory owned fleet vehicles with clean diesel, hybrid, or electric vehicles and expand electric vehicle charging infrastructure.</t>
  </si>
  <si>
    <t>PCAP pg. 22-23, 27 42-45</t>
  </si>
  <si>
    <t>American Samoa Telecommunications Authority (ASTCA), American Samoa Power Authority (ASPA)</t>
  </si>
  <si>
    <t>Establish a vanpool program.</t>
  </si>
  <si>
    <t>PCAP pg. 23-24, 45-46</t>
  </si>
  <si>
    <t>CMAQ Emissions Calculator Toolkit</t>
  </si>
  <si>
    <t>Conduct energy audits, efficiency upgrades, and electrification for residential, commercial, and government buildings.</t>
  </si>
  <si>
    <t>Federally-recognized tribes have full authority to implement and enforce any laws, regulations, and codes passed by their governing bodies on all lands held by the Tribe, whether in fee or in trust; Tribes will have to secure buy-in, partnership, letters of commitment or support, and ultimately cooperative agreements, contracts, or memorandums of understanding with third parties; In many cases, Tribes rely on external partners for needed services, in these cases, Tribes may need to solidify partnership prior to beginning to implement a GHG reduction measure.</t>
  </si>
  <si>
    <t>Expand electric vehicle charging infrastructure and increase the number of electric vehicles, gas electric hybrid, and fuel-efficient vehicles.</t>
  </si>
  <si>
    <t>PCAP pg. 19, 22-23</t>
  </si>
  <si>
    <t>Decrease motorized transportation through ridership of bikes and eBikes, walking and biking infrastructure, rideshare and/or transit programs, and reducing employee commutes.</t>
  </si>
  <si>
    <t>PCAP pg. 19, 23</t>
  </si>
  <si>
    <t>Protect, maintain, and increase carbon sequestration through healthy forestry.</t>
  </si>
  <si>
    <t>PCAP pg. 19-20, 23-24</t>
  </si>
  <si>
    <t>Reduce GHG emissions in agriculture through organic fertilizer production, sustainable farming practices, anaerobic digesters, methane gas capture technology, on-farm energy production, and more.</t>
  </si>
  <si>
    <t>PCAP pg. 20, 24</t>
  </si>
  <si>
    <t>Improve industrial efficiency through cogeneration, the use of clean fuels, and renewable energy.</t>
  </si>
  <si>
    <t>PCAP pg. 20, 24-25</t>
  </si>
  <si>
    <t>Divert waste from landfills through composting, recycling, developing and implementing procurement of recycled materials, expanding anaerobic digester capacity, and preventing food loss and food waste.</t>
  </si>
  <si>
    <t>PCAP pg. 20, 25</t>
  </si>
  <si>
    <t>Upgrade and develop Tribal electric grid energy infrastructure to encourage renewable generation.</t>
  </si>
  <si>
    <t>PCAP pg. 20, 25-26</t>
  </si>
  <si>
    <t>Support the adoption and/or expansion of wind energy through studying the feasibility of wind generation on tribal properties and interconnecting wind power generation to the grid.</t>
  </si>
  <si>
    <t>PCAP pg. 20, 26</t>
  </si>
  <si>
    <t>Support the adoption and/or expansion of solar energy through community solar projects, interconnecting with the grid, solar rooftops, and energy storage.</t>
  </si>
  <si>
    <t>PCAP pg. 21, 26</t>
  </si>
  <si>
    <t>Support the adoption and/or expansion of hydropower energy with reduced ecological impacts and implement tidal range or flow power generation when applicable.</t>
  </si>
  <si>
    <t>Support the adoption and/or expansion of geothermal energy.</t>
  </si>
  <si>
    <t>Support the adoption and/or expansion of biomass energy.</t>
  </si>
  <si>
    <t>PCAP pg. 21, 27-28</t>
  </si>
  <si>
    <t>Reduce reliance on fossil fuels through cogeneration.</t>
  </si>
  <si>
    <t>PCAP pg. 21, 28</t>
  </si>
  <si>
    <t>Electrify industrial processes</t>
  </si>
  <si>
    <t>Support the transition to cleaner fuels by utilizing solar and wind facilities to perform electrolysis and produce clean hydrogen when demand for electricity does not meet supply.</t>
  </si>
  <si>
    <t>PCAP pg. 21, 28-29</t>
  </si>
  <si>
    <t>Increase the efficiency of existing diesel engines and generators at buildings near the government center</t>
  </si>
  <si>
    <t>PCAP pg. 14-15</t>
  </si>
  <si>
    <t>Pechanga Resort Casino (PRC) and Pechanga Western Electric (PWE) will work with BoostBox H2 to develop the project and incorporate the technology.</t>
  </si>
  <si>
    <t>Perform energy efficient initiatives on the resort such as using electric guest shuttles.</t>
  </si>
  <si>
    <t>Pechanga Resort Casino (PRC)</t>
  </si>
  <si>
    <t>Implement energy efficient measures in government buildings such as retrofitting old appliances and deploying solar energy,</t>
  </si>
  <si>
    <t>Tribal Council</t>
  </si>
  <si>
    <t>Install a 1.1 MW battery storage system near the Great Oak Substation with the intention of more batteries being purchases in the near future.</t>
  </si>
  <si>
    <t>Pechanga Western Electric (PWE)</t>
  </si>
  <si>
    <t>300-600 per MWh of battery storage</t>
  </si>
  <si>
    <t>Purchase and install a second combined heat and power facility.</t>
  </si>
  <si>
    <t>Install 2 MW of additional solar to be sited with batteries on the Reservation.</t>
  </si>
  <si>
    <t>Hire dedicated support staff to guide Tribal members throughout the EV purchasing process and offer comprehensive support to community members, aiding in the access of available rebates or incentive programs to alleviate the costs of upfront EV purchases.</t>
  </si>
  <si>
    <t>PCAP pg. 33-34, 52-53, 81</t>
  </si>
  <si>
    <t>Pala Environmental Department</t>
  </si>
  <si>
    <t>Install 20 Level 2 chargers and 10 Level 3 chargers on the Reservation in addition to existing chargers.</t>
  </si>
  <si>
    <t>PCAP pg. 34-35, 53, 81</t>
  </si>
  <si>
    <t>Conduct energy audits to identify energy-saving opportunities for Tribal homes and facilities and retrofit 50 Tribal homes and all Tribal facilities with air-source heat pumps to increase energy efficiency.</t>
  </si>
  <si>
    <t>PCAP pg. 35-36, 53-54, 81</t>
  </si>
  <si>
    <t>Create a collection system for picking up food and yard waste from residents and facilities and perform community outreach to encourage the public to engage with the initiative.</t>
  </si>
  <si>
    <t>PCAP pg. 36-37, 54-55, 81</t>
  </si>
  <si>
    <t>Install 10 level 2 EV Charging stations for the Jamul Casino Hotel.</t>
  </si>
  <si>
    <t>PCAP pg. 37-38, 55-56, 82</t>
  </si>
  <si>
    <t>JIVoC Environmental Protection Department</t>
  </si>
  <si>
    <t>Deploy a microgrid to serve the Jamul Casino to ensure reliable electricity supply and the electricity will be generated by solar panels installed on the casino roof.</t>
  </si>
  <si>
    <t>PCAP pg. 38-39, 56, 82</t>
  </si>
  <si>
    <t>Conduct energy audits to identify energy-saving opportunities for Tribal homes and retrofit 200 Tribal homes with triple pane windows and energy metering.</t>
  </si>
  <si>
    <t>PCAP pg. 40-41, 57, 82</t>
  </si>
  <si>
    <t>Viejas Environmental Department</t>
  </si>
  <si>
    <t>Establish a Reservation-wide comprehensive recycling program for various materials including paper, plastics, glass, and metals, starting with educational programs and awareness efforts and providing each tribal home with a recycling bin.</t>
  </si>
  <si>
    <t>PCAP pg. 42, 57-58, 83</t>
  </si>
  <si>
    <t>Offer fully funded solar panel installation for community members with a goal to set up 200 homes on the Reservation with solar and net metering ability to allow homeowners to receive credit for excess electricity generated and fed back to the grid</t>
  </si>
  <si>
    <t>PCAP pg. 43, 58, 82-83</t>
  </si>
  <si>
    <t>Replace 20 light-duty trucks with EVs for the Tribal fleet.</t>
  </si>
  <si>
    <t>PCAP pg. 44, 58-59, 83</t>
  </si>
  <si>
    <t>Implement erosion controls necessary to facilitate wetland restoration which may include removing invasive plants and planting natives, to prevent further soil erosion and enhance carbon storage.</t>
  </si>
  <si>
    <t>PCAP pg. 45-46, 59-60, 83</t>
  </si>
  <si>
    <t>La Posta Environmental Department</t>
  </si>
  <si>
    <t>Evaluate the ecological status of the 120-acre land parcel that has been identified for acquisition and restoration and develop a comprehensive restoration plan, clear invasive species, identify appropriate native vegetation for the site, and monitor and evaluate progress with a focus on keystone species.</t>
  </si>
  <si>
    <t>PCAP pg. 46-47, 60, 83</t>
  </si>
  <si>
    <t>Transition residence and community buildings to solar power with a goal to provide solar installations to all 13 of the Tribal homes on the Reservation as well as the following facilities: Tribal Administration Office, Boys and Girls Club, Old Casino, and Addiction Treatment Center.</t>
  </si>
  <si>
    <t>PCAP pg. 47-48, 60-61, 83</t>
  </si>
  <si>
    <t>Priority Climate Action Plan Salt River Prima-Maricopa Indian Community</t>
  </si>
  <si>
    <t>Replace 64 of the eligible on-road vehicles with all-electric zero emission vehicle alternatives and 26 of the eligible non-road vehicles with ZEVs over the next 15 years.</t>
  </si>
  <si>
    <t>PCAP pg. 15-19</t>
  </si>
  <si>
    <t>SRPMIC</t>
  </si>
  <si>
    <t>Expand the network of publicly-available Level 2 EV chargers through the installation of eight additional Level 2 dual-port EV chargers at eight different locations.</t>
  </si>
  <si>
    <t>Establish an outreach campaign to educate residents about the existing home energy assessments program and reimburse participants who are not already income-qualified for a free assessment.</t>
  </si>
  <si>
    <t>PCAP pg. 22-26</t>
  </si>
  <si>
    <t>SRPMIC staff within EPNR in collaboration with SRP</t>
  </si>
  <si>
    <t>https://www.epa.gov/system/files/documents/2024-04/salt-river-pima-maricopa-indian-community-pcap.pdf</t>
  </si>
  <si>
    <t>Evaluate the current energy performance of 25 tribal-owned and operated buildings to identify and implement cost-effective energy conservation measures that will contribute to reduced GHG and other pollutant emissions and annual operating cost savings.</t>
  </si>
  <si>
    <t>PCAP pg. 26-30</t>
  </si>
  <si>
    <t>SRPMIC staff within EPNR, PW and ECS. SRP may be utilized for rebate opportunities.</t>
  </si>
  <si>
    <t>Develop a program to offer financial incentives to residents located in the community to exchange operational gas-powered lawn mowers and handheld lawn and garden equipment for electric or battery powered alternatives and SRPMIC will exchange its inventory of owned gas-powered pieces of handheld lawn and garden equipment (28 devices).</t>
  </si>
  <si>
    <t>PCAP pg. 30-33</t>
  </si>
  <si>
    <t>SRPMIC staff within EPNR and PW</t>
  </si>
  <si>
    <t>Construct approximately 353 kW of additional solar PV capacity via newly constructed solar parking canopies at four SRPMIC-owned and operated facilities</t>
  </si>
  <si>
    <t>SRPMIC staff within EPNR, PW, and ECS</t>
  </si>
  <si>
    <t>Utilize the landfill gas currently being collected and flared to produce renewable natural gas for injection into an existing natural gas pipeline owned and operated by the City of Mesa, AZ</t>
  </si>
  <si>
    <t>PCAP pg. 37-40</t>
  </si>
  <si>
    <t>Increase capture and/or utilization of gas from landfills</t>
  </si>
  <si>
    <t>All three landfills are owned and operated by SRPMIC under a Community enterprise with a board of directors and CEO. Any proposed project work would be administered by an entity designated by the SRPMIC Council and/or landfill CEO.</t>
  </si>
  <si>
    <t>EPA LFGcost-Web</t>
  </si>
  <si>
    <t>Continue planting trees on public and residential lands within the Community to improve air quality and sequester carbon.</t>
  </si>
  <si>
    <t>PCAP pg. 41-43</t>
  </si>
  <si>
    <t>SRPMIC and Scottsdale Community College, as an extension of the established, ongoing collaboration with the College.</t>
  </si>
  <si>
    <t>i-Tree</t>
  </si>
  <si>
    <t>Purchase allotted land parcels (land that is currently owned by community members) and then increase vegetation coverage across these parcels using native species to reduce GHG emissions through carbon sequestration.</t>
  </si>
  <si>
    <t>PCAP pg. 43-46</t>
  </si>
  <si>
    <t>EPNR and other Community Development Department staff</t>
  </si>
  <si>
    <t>Partner with the local farming community to determine best practices for nutrient amendments and reduced tillage and increase education on best farming practices.</t>
  </si>
  <si>
    <t>PCAP pg. 46-49</t>
  </si>
  <si>
    <t>local farming community in collaboration with SRPMIC</t>
  </si>
  <si>
    <t>Develop CUC's Energy Master Plan, Roadmap and Implementation Plan to modernize energy infrastructure and integrate renewable resources.</t>
  </si>
  <si>
    <t>PCAP pg. 19, 22-25</t>
  </si>
  <si>
    <t>Commonwealth Utilities Corporation</t>
  </si>
  <si>
    <t>Develop utility-scale power plants that provide cleaner, more affordable, and reliable electricity and integrate renewable energy and energy storage systems.</t>
  </si>
  <si>
    <t>PCAP pg. 19-20, 22-25</t>
  </si>
  <si>
    <t>Install solar photovoltaic and other renewable energy systems with energy storage where appropriate and feasible on key government-owned facilities.</t>
  </si>
  <si>
    <t>PCAP pg. 20-25</t>
  </si>
  <si>
    <t>Office of the Governor, Office of Grants Management; Bureau of Environmental and Coastal Quality; Department of Lands and Natural Resources; Department of Corrections; Department of Public Safety; Public Defenders Office; Office of the Attorney General; Office of the Public Auditor; Department of Fire and Emergency Medical Services; Homeland Security and Emergency Management; Department of Community and Cultural Affairs; Department of Finance; Department of Labor; Department of Public Works; Council on Developmental Disabilities; Substance Abuse and Recovery Program; Carolinian Affairs Office; Indigenous Affairs Office; Women’s CNMI Priority Climate Action Plan | 21 Affairs Office; Veterans Affairs Office; Legislature; Judiciary; Saipan Mayor’s Office; Rota Mayor’s Office; Northern Islands Mayor’s Office; Tinian Mayor’s Office; Public School System; Northern Marianas Housing Corporation; Marianas Visitors Authority; Northern Marianas Technical Institute; Northern Marianas College; CNMI Scholarship Office; Commonwealth Office of Transit Authority; Northern Marianas Housing Corporation; Commonwealth Healthcare Corporation; Commonwealth Ports Authority; Joeten-Kiyu Public Library; Rota Public Library; Tinian Public Library</t>
  </si>
  <si>
    <t>Provide incentives for solar photovoltaic and other renewable systems for commercial facilities and residents.</t>
  </si>
  <si>
    <t>PCAP pg. 21-25</t>
  </si>
  <si>
    <t>Office of the Governor, Office of Grants Management; Department of Public Works, Division of Energy</t>
  </si>
  <si>
    <t>Implement weatherization, energy efficiency, and water efficiency measures in government facilities.</t>
  </si>
  <si>
    <t>PCAP pg. 26-27, 29-30</t>
  </si>
  <si>
    <t>Office of the Governor, Office of Grants Management; Department of Public Works, Division of Energy; Legislature; Judiciary; Commonwealth Healthcare Corporation; Joeten-Kiyu Public Library; Commonwealth Ports Authority; Rota Mayor’s Office; Saipan Mayor’s Office; Tinian Mayor’s Office; Northern Islands Mayor’s Office; Marianas Visitors Authority; Office of the Attorney General; Office of the Public Auditor; Public School System; Northern Marianas Technical Institute; Northern Marianas College; Northern Marianas Housing Corporation</t>
  </si>
  <si>
    <t>31,853-47,779 for all building measures</t>
  </si>
  <si>
    <t>Provide incentives for weatherization and other efficiency initiatives for commercial facilities and residential buildings.</t>
  </si>
  <si>
    <t>PCAP pg. 27-30</t>
  </si>
  <si>
    <t>Office of the Governor, Office of Grants Management; Department of Public Works, Division of Energy; Saipan Mayor’s Office</t>
  </si>
  <si>
    <t>Implement green building standards and the Commonwealth of the Northern Mariana Islands tropical energy code, nature-based solutions, and other best practices for green building and green infrastructure in new construction and renovation projects.</t>
  </si>
  <si>
    <t>PCAP pg. 28-30</t>
  </si>
  <si>
    <t>Office of the Governor, Office of Grants Management; Northern Marianas College; Tinian Mayor’s Office; Northern Marianas Housing Corporation; Department of Public Works; Saipan Mayor’s Office; Bureau of Environmental and Coastal Quality; Northern Marianas Technical Institute; Office of Planning and Development; Public School System; Department of Finance; Northern Islands Mayor’s Office; Marianas Visitors Authority</t>
  </si>
  <si>
    <t>Conduct a study to better understand the feasibility of implementing clean transportation across the commonwealth.</t>
  </si>
  <si>
    <t>PCAP pg. 30-31, 35-37</t>
  </si>
  <si>
    <t>Office of the Governor, Office of Grants Management; Commonwealth Office of Transit Authority</t>
  </si>
  <si>
    <t>45,000 for all transportation measures</t>
  </si>
  <si>
    <t>Develop a low/no emissions interisland ferry system that provides passenger and cargo transportation services within the Northern Mariana Islands.</t>
  </si>
  <si>
    <t>PCAP pg. 31-32, 35-37</t>
  </si>
  <si>
    <t>Office of the Governor, Office of Grants Management; Commonwealth Office of Transit Authority; Department of Public Works; Commonwealth Ports Authority; Northern Islands Mayor’s Office</t>
  </si>
  <si>
    <t>Implement green complete streets initiatives to promote public transit, bicycle, and pedestrian modes and the use of nature-based solutions and green infrastructure in street design and construction.</t>
  </si>
  <si>
    <t>PCAP pg. 32-33, 35-37</t>
  </si>
  <si>
    <t>Office of the Governor, Office of Grants Management; Department of Public Works; Commonwealth Office of Transit Authority; Northern Marianas College; Tinian Mayor’s Office</t>
  </si>
  <si>
    <t>Increase the share of low/no emissions vehicles, equipment, and vessels in the government fleet, and install charging infrastructure.</t>
  </si>
  <si>
    <t>PCAP pg. 33-34, 35-37</t>
  </si>
  <si>
    <t>Office of the Governor, Office of Grants Management; Department of Community and Cultural Affairs; Bureau of Environmental and Coastal Quality; Department of Public Safety; Department of Corrections; Department of Fire and Emergency Medical Services; Judiciary; Commonwealth Ports Authority; Department of Public Works; Saipan Mayor’s Office; Rota Mayor’s Office; Tinian Mayor’s Office; Northern Islands Mayor’s Office; Northern Marianas College; Northern Marianas Technical Institute; Public School System; Commonwealth Healthcare Corporation; Public Libraries</t>
  </si>
  <si>
    <t>Design and construct park and ride facilities in key villages to promote the use and accessibility of public transit.</t>
  </si>
  <si>
    <t>PCAP pg. 34-37</t>
  </si>
  <si>
    <t>Commonwealth Office of Transit Authority</t>
  </si>
  <si>
    <t>Provide incentives to increase the share of low/no emissions vehicles, equipment, and vessels in the private sector.</t>
  </si>
  <si>
    <t>PCAP pg. 35-37</t>
  </si>
  <si>
    <t>Install solar photovoltaic or other renewable energy systems and energy storage where appropriate and feasible at water, wastewater, and solid waste management facilities.</t>
  </si>
  <si>
    <t>PCAP pg. 38, 42-43</t>
  </si>
  <si>
    <t>Office of the Governor, Office of Grants Management; Department of Public Works; Commonwealth Utilities Corporation; Tinian Mayor’s Office; Rota Mayor’s Office</t>
  </si>
  <si>
    <t>Implement a smart grid program that will enhance the power and water distribution systems by improving efficiencies and reducing losses.</t>
  </si>
  <si>
    <t>PCAP pg. 38-39, 42-43</t>
  </si>
  <si>
    <t>Implement a waste-to-energy anaerobic digestion project at wastewater treatment facilities.</t>
  </si>
  <si>
    <t>PCAP pg. 39, 42-43</t>
  </si>
  <si>
    <t>Implement advanced disposal fee programs, improved collection services, and other initiatives to promote waste diversion of recyclable or compostable materials.</t>
  </si>
  <si>
    <t>PCAP pg. 40, 42-43</t>
  </si>
  <si>
    <t>Bureau of Environmental and Coastal Quality, Division of Environmental Quality; Department of Public Works; Tinian Mayor’s Office; Office of Planning and Development</t>
  </si>
  <si>
    <t>Implement initiatives to reduce organic waste and promote composting.</t>
  </si>
  <si>
    <t>PCAP pg. 40-43</t>
  </si>
  <si>
    <t>Office of the Governor, Office of Grants Management; Department of Lands and Natural Resources; Department of Public Works; Saipan Mayor’s Office; Rota Mayor’s Office; Tinian Mayor’s Office; Northern Islands Mayor’s Office; Public School System; Department of Corrections</t>
  </si>
  <si>
    <t>1-2 per ton of food waste and yard trimming diverted</t>
  </si>
  <si>
    <t>Implement green digital solutions to reduce paper waste and GHG emissions and improve efficiencies in government processes.</t>
  </si>
  <si>
    <t>Office of the Governor, Office of Grants Management; Department of Finance; Judiciary; Commonwealth Ports Authority</t>
  </si>
  <si>
    <t>Support and expand urban forestry programs to propagate and plant native, food, and medicinal species.</t>
  </si>
  <si>
    <t>PCAP pg. 43-44, 46-47</t>
  </si>
  <si>
    <t>Office of the Governor, Office of Grants Management; Department of Lands and Natural Resources; Northern Islands Mayor’s Office; Rota Mayor’s Office; Tinian Mayor’s Office; Northern Marianas College; Department of Corrections</t>
  </si>
  <si>
    <t>Develop and expand programs to restore, enhance, and monitor mangroves, wetlands, seagrass beds, watersheds, and coral reef ecosystems.</t>
  </si>
  <si>
    <t>PCAP pg. 44-47</t>
  </si>
  <si>
    <t>Office of the Governor, Office of Grants Management; Department of Lands and Natural Resources; Bureau of Environmental and Coastal Quality</t>
  </si>
  <si>
    <t>Revegetate and restore degraded public lands.</t>
  </si>
  <si>
    <t>PCAP pg. 45-47</t>
  </si>
  <si>
    <t>Department of Public Lands</t>
  </si>
  <si>
    <t>Develop and implement measures to prevent and suppress wildland fires and protect carbon sinks.</t>
  </si>
  <si>
    <t>Office of the Governor, Office of Grants Management; Department of Fire and Emergency Medical Services</t>
  </si>
  <si>
    <t>Develop, promote, and implement workforce training programs to support the development of clean electricity, green buildings, and green transportation.</t>
  </si>
  <si>
    <t>PCAP pg. 48-51</t>
  </si>
  <si>
    <t>Office of the Governor, Office of Grants Management; Northern Marianas College; Northern Marianas Technical Institute; Public School System; Department of Labor; Department of Public Works, Division of Energy; Department of Public Works; Office of Planning and Development; Northern Marianas Housing Corporation</t>
  </si>
  <si>
    <t>Develop and construct a climate and health resiliency training center.</t>
  </si>
  <si>
    <t>Northern Marianas College</t>
  </si>
  <si>
    <t>Construct a 70-foot-tall dam several hundred feet upstream of the existing Humpback Creek intake structure to offset more diesel fuel, increase hydro capacity, and meet the community's energy needs.</t>
  </si>
  <si>
    <t>PCAP pg. 29-31, 42-43, 45-49</t>
  </si>
  <si>
    <t>Cordova Electric Cooperative</t>
  </si>
  <si>
    <t>Construct a transmission line extension and siting for solar generation at 13-mile of the Copper River Highway to address multiple challenges facing Cordova.</t>
  </si>
  <si>
    <t>PCAP pg. 32-34, 42-43, 45-49</t>
  </si>
  <si>
    <t>Replace original LED fixtures which will reduce existing LED street lighting loads by 50%.</t>
  </si>
  <si>
    <t>PCAP pg. 34-36, 42, 45-49</t>
  </si>
  <si>
    <t>Install LED Streetlights</t>
  </si>
  <si>
    <t>Cordova Electric Cooperative; City of Cordova</t>
  </si>
  <si>
    <t>Maximize the impact of community composting through collaboration with local governments, environmental organizations, and businesses to secure the necessary support, resources, and expertise to design, implement, and maintain successful community composting programs.</t>
  </si>
  <si>
    <t>PCAP pg. 36-37, 42, 44-49</t>
  </si>
  <si>
    <t>Native Village of Eyak; Prince William Sound Economic Development District</t>
  </si>
  <si>
    <t>847-985</t>
  </si>
  <si>
    <t>Improve fleet and operational efficiency to have economic as well as environmental, and GHG reduction benefits, improving boat owner’s bottom lines while decreasing emissions from the fleet.</t>
  </si>
  <si>
    <t>PCAP pg. 38-39, 42, 44-49</t>
  </si>
  <si>
    <t>Native Village of Eyak</t>
  </si>
  <si>
    <t>Establish multifunctional facilities equipped with renewable energy and storage to ensure reliability during disasters to offer critical services like shelter, emergency medical care, and food distribution in crises, and transition to provide community amenities and support local energy grid improvements in stable time.</t>
  </si>
  <si>
    <t>PCAP pg. 40, 46-49</t>
  </si>
  <si>
    <t>Restore degraded lands and rehabilitate forested territories through brownfield restoration, mine reclamation, forested land rehabilitation, and using kelp mariculture.</t>
  </si>
  <si>
    <t>PCAP pg. 40-41, 46-49</t>
  </si>
  <si>
    <t>Fund a full-time climate manager position within each of the member tribes and an additional half full-time equivalent employee for the Upper Columbia United Tribes to manage and implement climate programs.</t>
  </si>
  <si>
    <t>Each Tribe has its own Human Resource Department with the authority to implement the hiring process for their respective project involvement.</t>
  </si>
  <si>
    <t>Replace outdated heating and cooling equipment with heat pumps and updated wood stoves in 2,500 tribal member residential homes.</t>
  </si>
  <si>
    <t>Implementation authority will be coordinated with tribal households who qualify and sign up for the program.</t>
  </si>
  <si>
    <t>Reduce transportation emissions by electrifying tribal fleet vehicles, developing electric vehicle charging infrastructure, creating rideshare programs, and increasing active transportation options.</t>
  </si>
  <si>
    <t>The tribal departments and enterprises that would likely oversee the implementation of this measure would include fleet management, transit services, public works, development, and planning.</t>
  </si>
  <si>
    <t>Improve energy efficiency in tribal commercial and industrial buildings through energy audits, retro-commissioning, and retrofits.</t>
  </si>
  <si>
    <t>All parameters of this measure are within the implementation authority of the member Tribe’s government.</t>
  </si>
  <si>
    <t>Reduce waste and increase composting and recycling programs.</t>
  </si>
  <si>
    <t>It is anticipated that each of the member tribes will have the authority to implement these programs to a certain scale, and third parties will be contracted where appropriate.</t>
  </si>
  <si>
    <t>Develop a culturally focused community guidebook for new construction standards, with a focus on embodied carbon, energy efficiency, culturally valued resources, and resource use.</t>
  </si>
  <si>
    <t>PCAP pg. 20-21</t>
  </si>
  <si>
    <t>Upper Columbia United Tribes has established implementation authority to develop this type of program.</t>
  </si>
  <si>
    <t>Develop a unified forest management plan that incorporates Tribal Ecological Knowledge and modern forest management practices to reduce the incidence of megafires, enhance carbon sinks, and maintain healthy forests.</t>
  </si>
  <si>
    <t>Upper Columbia United Tribes</t>
  </si>
  <si>
    <t>Replace the primarily propane powered HVAC system at the Coeur d'Alene Casino and Resort with a more climate friendly alternative.</t>
  </si>
  <si>
    <t>The Coeur D’Alene Casino Resort CEO, Facilities Director, and Purchasing Manager have full implementation authority to complete this project within the casino properties.</t>
  </si>
  <si>
    <t>The Spokane Tribe of Indians</t>
  </si>
  <si>
    <t>Reduce methane emissions at the Spokane Tribe Wellpinit landfill via landfill gas capture.</t>
  </si>
  <si>
    <t>The Spokane Tribal Government Planning &amp; Economic Development, Facilities Maintenance, Natural Resources, and Public Works &amp; Utilities Departments, will have full authority to implement this project.</t>
  </si>
  <si>
    <t>The Confederated Tribes of the Colville Reservation</t>
  </si>
  <si>
    <t>Improve water utility pump energy efficiency on the Confederated Tribes of the Colville Reservation.</t>
  </si>
  <si>
    <t>PCAP pg. 23-24</t>
  </si>
  <si>
    <t>Colville Department of Public Works</t>
  </si>
  <si>
    <t>Implement composting systems at the hotel and casino on the Coeur d'Alene reservation to reduce waste and associated landfill emissions.</t>
  </si>
  <si>
    <t>Authority to implement would lie with the casino and enterprise leadership, as well as the department that will be staffing the ongoing and maintenance of the program.</t>
  </si>
  <si>
    <t>The Kalispel Tribe of Indians</t>
  </si>
  <si>
    <t>Fund a comprehensive forest management program for the Kalispel Natural Resources Department focused on the prevention of megafires.</t>
  </si>
  <si>
    <t>The Kalispel Natural Resources Department</t>
  </si>
  <si>
    <t>Improve water pump energy efficiency at the Spokane Tribe Hatchery.</t>
  </si>
  <si>
    <t>PCAP pg. 25-26</t>
  </si>
  <si>
    <t>Government of the Spokane Tribe and Spokane Tribal Hatchery Department</t>
  </si>
  <si>
    <t>Phase in electric, hybrid, biodiesel, and potentially compressed-natural gas/methane fleet vehicles add electrical charging infrastructure at public buildings.</t>
  </si>
  <si>
    <t>PCAP pg. 12-13, 17</t>
  </si>
  <si>
    <t>The Blackfeet Tribe</t>
  </si>
  <si>
    <t>Implement community scale photovoltaic arrays to minimize their GHG impact 
and provide affordable, reliable power for their needs.</t>
  </si>
  <si>
    <t>PCAP pg. 13-14, 17</t>
  </si>
  <si>
    <t>Inspect and weatherize homes focused on improving the buildings insulation, air sealing, and water proofing systems.</t>
  </si>
  <si>
    <t>PCAP pg. 14-16, 17</t>
  </si>
  <si>
    <t>Install new certified wood burning stoves to dramatically reduce the indoor and outdoor air pollution that comes from burning wood.</t>
  </si>
  <si>
    <t>Develop community-scale solar photovoltaic arrays with microgrid distribution and storage.</t>
  </si>
  <si>
    <t>Northern Arapaho Natural Resource Office</t>
  </si>
  <si>
    <t>Develop new, highly insulated, high-performance, net-zero homes for tribal members.</t>
  </si>
  <si>
    <t>Northern Arapaho Natural Resource Office; Northern Arapaho Tribal Housing</t>
  </si>
  <si>
    <t>Evaluate all single-family homes for weatherization and improve/replace building insulation, air sealing, water proofing systems, and heating systems.</t>
  </si>
  <si>
    <t>Replace tribal owned fleet vehicles with hybrid and electric vehicles.</t>
  </si>
  <si>
    <t>Northern Arapaho Tribal Council; Northern Arapaho Natural Resource Office</t>
  </si>
  <si>
    <t>10 years</t>
  </si>
  <si>
    <t>Install solar arrays on Tribal buildings to provide access to clean and renewable energy, address energy poverty, and improve quality of life through reduced energy costs.</t>
  </si>
  <si>
    <t>PCAP pg. 28-31</t>
  </si>
  <si>
    <t>Eastern Band of Cherokee Indians - Natural Resources Department</t>
  </si>
  <si>
    <t>Install microgrid at the Boys Club that allows for the creation, storage, and distribution of energy on and off the standard electrical grid and electrify 15 school buses and 1 electrified freightliner.</t>
  </si>
  <si>
    <t>PCAP pg. 31-34</t>
  </si>
  <si>
    <t>Cherokee Boys Club</t>
  </si>
  <si>
    <t>Drive the transition to EVs by installing 20 public charging stations equitably with guidance from community stakeholders.</t>
  </si>
  <si>
    <t>Electrify Tribal government fleet by ensuring that 50% of the new vehicles purchased are electric.</t>
  </si>
  <si>
    <t>Eastern Band of Cherokee Indians - Tribal Fleet Committee</t>
  </si>
  <si>
    <t>Hire an experienced program manager to oversee program implementation and lead the development and management of the proposed program, mentor/coordinate activities among team members, design and implement program strategies, and oversee quality assurance/quality control.</t>
  </si>
  <si>
    <t>PCAP pg. 36-37</t>
  </si>
  <si>
    <t>tcc-pcap.pdf (epa.gov)</t>
  </si>
  <si>
    <t>Apply for funding for a 2MW solar array project along with 3MW battery energy storage systems.</t>
  </si>
  <si>
    <t>PCAP pg, 20</t>
  </si>
  <si>
    <t>The Alatna Traditional Tribal Council (ATTC)</t>
  </si>
  <si>
    <t>20% reduction in CO2 emissions</t>
  </si>
  <si>
    <t>Apply for funding for weatherization of residences and tribal / city buildings.</t>
  </si>
  <si>
    <t>Expand renewable energy development on the island through implementation of a solar energy system.</t>
  </si>
  <si>
    <t>PCAP pg. 22-23,42</t>
  </si>
  <si>
    <t>UOG CIS &amp; SG; Guam Green Growth (G3); Department of Chamoru Affairs; Guam Energy Office (GEO); Guam Power Authority (GPA); Office of the Governor and Lieutenant Governor</t>
  </si>
  <si>
    <t>Install solar panels at the Layon Landfill.</t>
  </si>
  <si>
    <t>PCAP pg. 23-24, 42</t>
  </si>
  <si>
    <t>GSWA; GSWA Board; GPA</t>
  </si>
  <si>
    <t>Create a loan program that enables low-income households to have access to solar PV systems.</t>
  </si>
  <si>
    <t>PCAP pg. 24, 42</t>
  </si>
  <si>
    <t>GEO; GPA; Guam Economic Development Authority; UOG CIS &amp; SG</t>
  </si>
  <si>
    <t>Build a battery energy storage system across 5 sites alongside a control system that will assist in stabilizing the grid.</t>
  </si>
  <si>
    <t>PCAP pg. 25-26, 42-43</t>
  </si>
  <si>
    <t>GPA</t>
  </si>
  <si>
    <t>Implement a solar PV virtual power plant to target Guam Department of Education Schools for installation of solar PV systems.</t>
  </si>
  <si>
    <t>PCAP pg. 26-27, 43</t>
  </si>
  <si>
    <t>Install 100 kWh of solar energy to the Guam and Chamorro Educational Facility.</t>
  </si>
  <si>
    <t>PCAP pg. 28-29, 43</t>
  </si>
  <si>
    <t>The Guam and Chamorro Educational Facility also known as the Guam Museum, a division of Department of Chamorro Affairs will oversee implementing this project with support from G3, Department of Chamorro Affairs, GEO, GPA, and the Office of the Governor and Lieutenant Governor.</t>
  </si>
  <si>
    <t>Install 10 Level 2 EV chargers.</t>
  </si>
  <si>
    <t>PCAP pg. 29-30, 43-44</t>
  </si>
  <si>
    <t>UOG CIS &amp; SG will be in charge of implementing this project with support from G3, Department of CHamoru Affairs, GEO, GPA, and the Office of the Governor and Lieutenant Governor.</t>
  </si>
  <si>
    <t>3.8 per electric vehicle</t>
  </si>
  <si>
    <t>Electrify 20 vehicles within the Guam Waterworks Authority and install charging stations for the agency.</t>
  </si>
  <si>
    <t>PCAP pg. 30-31, 44</t>
  </si>
  <si>
    <t>GWA</t>
  </si>
  <si>
    <t>Electrify Guam's Regional Transit Authority by replacing 10 fleet vehicles to EVs and additionally installing electric vehicle charging stations.</t>
  </si>
  <si>
    <t>PCAP pg. 31-32, 44</t>
  </si>
  <si>
    <t>GRTA will be in charge of implementing this project in collaboration with GPA, Bureau of Statistics and Plans (BSP), Office of the Attorney General (OAG) and Department of Administration General Services Agency (DOA GSA).</t>
  </si>
  <si>
    <t>Electrify 10 Department of Public Works service vehicles and install charging stations.</t>
  </si>
  <si>
    <t>PCAP pg. 32-33, 44</t>
  </si>
  <si>
    <t>The DPW will be in charge of implementing this project in collaboration with the GPA, BSP, OAG, and DOA GSA.</t>
  </si>
  <si>
    <t>4 per electric vehicle</t>
  </si>
  <si>
    <t>Convert waste cooking oil into biodiesel fuel to be used for Guam's Solid Waste Authority diesel fleet.</t>
  </si>
  <si>
    <t>PCAP pg. 33-34, 45</t>
  </si>
  <si>
    <t>GSWA will be the lead implementing agency on this project with oversight from the GSWA Board.</t>
  </si>
  <si>
    <t>Repurpose plastic waste using the ByFusion method to develop an alternative and sustainable building material for Guam.</t>
  </si>
  <si>
    <t>PCAP pg. 34-35, 45</t>
  </si>
  <si>
    <t>UOG CIS and SG will be the lead implementing agency of this project with support from the CCRC, Guam Building Code Council, G3, DPW and GSWA.</t>
  </si>
  <si>
    <t>Develop an anaerobic digestor.</t>
  </si>
  <si>
    <t>PCAP pg. 35-36, 45-46</t>
  </si>
  <si>
    <t>GWA will be the lead implementing agency with support from GSWA.</t>
  </si>
  <si>
    <t>Improve food security by taking a culturally sensitive approach to working with local farmers and forestry managers.</t>
  </si>
  <si>
    <t>PCAP pg. 36-37, 46</t>
  </si>
  <si>
    <t>UOG Western Pacific Tropical Research Center and UOG College of Natural and Applied Sciences (CNAS) will be the lead implementing agencies on this project. Washington State University (WSU) will be responsible for creating and maintaining a database of GHG emissions field data for Guam and Saipan. Three (3) pilot farms from Saipan, Rota, and Tinian will partner with Northern Marianas College (NMC) to participate in the first round of the incentive program. Guam Department of Agriculture (DoAg) will implement Climate Smart Agriculture and Forestry (CSAF) practices in which GHG emissions will be assessed on Cotal Conservation Area that encompasses 502 acres in the village of Santa Rita.</t>
  </si>
  <si>
    <t>Reduce the flow of land-based pollutants through restoration of soil erosion, marine coastal environment, and increasing awareness of poor land use practices.</t>
  </si>
  <si>
    <t>PCAP pg. 37-38, 46</t>
  </si>
  <si>
    <t>UOG CIS &amp; SG is the lead implementing agency on this project with support from Guam DoAg - Forestry Division, Southern Guam Soil and Water Conservation District (SGSWCD). U.S. Forest Service, and Ocean Foundation.</t>
  </si>
  <si>
    <t>Create urban carbon sinks by developing community greenspaces.</t>
  </si>
  <si>
    <t>PCAP pg. 38-39, 46</t>
  </si>
  <si>
    <t>NGSWCD will be the lead implementing agency with support and collaboration of the Guam Department of Parks and Recreation and Guam DoAg’s Urban Community and Forestry Division.</t>
  </si>
  <si>
    <t>Promote and increase the electricity generation/use from distributed solar and storage systems and reduce the electricity consumption from the grid.</t>
  </si>
  <si>
    <t>PCAP pg. 28-29, 42</t>
  </si>
  <si>
    <t>Reduce GHG emissions in the transportation sector by deploying 10 electric school buses and replacing the existing diesel buses.</t>
  </si>
  <si>
    <t>PCAP pg. 30-31, 42</t>
  </si>
  <si>
    <t>Replace diesel or other types of fossil fuels with biodiesel and similar biofuels mainly in the transportation sector.</t>
  </si>
  <si>
    <t>PCAP pg. 31-33, 42</t>
  </si>
  <si>
    <t>Improve building energy efficiency to reduce consumption of both fuels and electricity through a broad suite of retrofits and construction practices.</t>
  </si>
  <si>
    <t>PCAP pg. 33-35, 42</t>
  </si>
  <si>
    <t xml:space="preserve">Annually </t>
  </si>
  <si>
    <t>Enhance and increase the sequestration of CO2 from forest as well as wetlands through improved management practices.</t>
  </si>
  <si>
    <t>PCAP pg. 35-37, 42</t>
  </si>
  <si>
    <t>Reduce the emissions from waste sector through improved waste management practices including the capture and utilization of landfill gases.</t>
  </si>
  <si>
    <t>PCAP pg. 38-39, 42</t>
  </si>
  <si>
    <t>EPA LGEB</t>
  </si>
  <si>
    <t>Execute software and infrastructure upgrades to the waste water treatment plant to reduce energy consumption and emissions.</t>
  </si>
  <si>
    <t>PCAP pg. 3, 12-13, 17-19</t>
  </si>
  <si>
    <t>Expand wastewater treatment plant infrastructure by connecting residences on the North side of the reservation to the sewer system.</t>
  </si>
  <si>
    <t>PCAP pg. 3, 13-14, 17-19</t>
  </si>
  <si>
    <t>Expand wastewater treatment plant infrastructure by connecting residences on the South side of the reservation to the sewer system.</t>
  </si>
  <si>
    <t>PCAP pg. 3, 14-15, 17-19</t>
  </si>
  <si>
    <t>Develop and operate a grid-connected hydrogen hub system to serve five Tribal Law Enforcement vehicles and a fuel cell backup generator, while also replacing gasoline and diesel Tribal Law Enforcement vehicles with hydrogen fuel cell electric vehicles.</t>
  </si>
  <si>
    <t>PCAP pg. 4, 15-19</t>
  </si>
  <si>
    <t>Implement solar generation systems at GRIC Government facilities.</t>
  </si>
  <si>
    <t>PCAP pg. 9</t>
  </si>
  <si>
    <t>Implement solar generation systems at residential locations within the community.</t>
  </si>
  <si>
    <t>Develop renewable energy microgrid at GRIC government facilities, which include solar and battery systems that double as resilience hubs.</t>
  </si>
  <si>
    <t>Replace GRIC Government-owned gas and diesel fleet vehicles with electric vehicles and build out publicly available charging infrastructure.</t>
  </si>
  <si>
    <t>PCAP pg. 10-11</t>
  </si>
  <si>
    <t>Provide electric vehicle ridesharing for tribe employees.</t>
  </si>
  <si>
    <t>PCAP pg. 11</t>
  </si>
  <si>
    <t>Promote and incentivize local traditional food markets to reduce the greenhouse gas emissions associate with food transportation.</t>
  </si>
  <si>
    <t>Improve residential building energy efficiency through building weatherization, LED lighting, and heat/air conditioning upgrades</t>
  </si>
  <si>
    <t>Expand renewable energy projects by developing solar and wind generation while also advancing energy resilience through the construction of battery storage and microgrids.</t>
  </si>
  <si>
    <t>Replace existing fossil fuel maintenance motor vehicles with electric vehicles or hybrid electric vehicles and build out solar-powered charging infrastructure.</t>
  </si>
  <si>
    <t>Increase building energy efficiency by upgrading HVAC systems, retrofitting existing infrastructure, and promotion of energy-saving practices across Tribal facilities.</t>
  </si>
  <si>
    <t>Reduce waste through the development of recycling and organics composting programs to reduce transportation and landfill emissions and also introduce circular economic practices.</t>
  </si>
  <si>
    <t>Replace the Tribal fleet's gasoline and diesel vehicles with electric ones, prioritizing the oldest models, to reduce GHG emissions from on-road mobile sources within the reservation.</t>
  </si>
  <si>
    <t>PCAP pg. 17-18, 22</t>
  </si>
  <si>
    <t>Morongo Tribal Administration; Environmental Protection Department</t>
  </si>
  <si>
    <t>EPA NEI</t>
  </si>
  <si>
    <t>Install EV chargers in high-use areas of the reservation such as by the administration building, community center, social services office, schools, and Public Works parking lots.</t>
  </si>
  <si>
    <t>PCAP pg. 18-19, 22</t>
  </si>
  <si>
    <t>Morongo Construction Services Department; Environmental Protection Department</t>
  </si>
  <si>
    <t>Retrofit reservoir pumps with solar panels and battery storage, and conduct energy audits at three sites to reduce or eliminate GHG emissions from electricity used for water pumping.</t>
  </si>
  <si>
    <t>PCAP pg. 19-20, 22-23</t>
  </si>
  <si>
    <t>Morongo Water Department; Construction Services Department; and Environmental Protection Department</t>
  </si>
  <si>
    <t>Create a collection system for food and yard waste, offer compost for community use, and implement educational programs to encourage public participation.</t>
  </si>
  <si>
    <t>PCAP pg. 20-23</t>
  </si>
  <si>
    <t>Morongo Environmental Protection Department; Morongo Public Works</t>
  </si>
  <si>
    <t>Insulate and upgrade Tribal structures, while increasing community awareness about energy consumption.</t>
  </si>
  <si>
    <t>PCAP pg. 20-22</t>
  </si>
  <si>
    <t>Iipay Nation of Santa Ysabel; EPA</t>
  </si>
  <si>
    <t>50-100</t>
  </si>
  <si>
    <t>Install renewable energy equipment on residential homes and INSY government buildings.</t>
  </si>
  <si>
    <t>Address old heating sources and offer assistance with installing alternative heating options.</t>
  </si>
  <si>
    <t>Improve the current waste management facilities on INSY property.</t>
  </si>
  <si>
    <t>PCAP pg. 24-25</t>
  </si>
  <si>
    <t>3 per ton of waste diverted</t>
  </si>
  <si>
    <t>Address emission reductions for Tribal government on-road and off-road emissions.</t>
  </si>
  <si>
    <t>Address degraded land needs for restoration and reforestation within fuel reduction lands.</t>
  </si>
  <si>
    <t>Build an adequate waste transfer station for Bay Mills Indian Community to provide the Tribe’s members with one comprehensive location to dispose of household waste and provide an adequate area for members to sort recycling.</t>
  </si>
  <si>
    <t>Bay Mills Indian Community</t>
  </si>
  <si>
    <t>2024-2030</t>
  </si>
  <si>
    <t>2024-2050</t>
  </si>
  <si>
    <t>Retrofit 15 Bays Mill Indian Community facilities for energy efficiency upgrades.</t>
  </si>
  <si>
    <t>PCAP pg. 15-21</t>
  </si>
  <si>
    <t>Install an 11 MW solar farm to power Tribal government buildings and Tribal enterprises.</t>
  </si>
  <si>
    <t>Cloverland Electric Cooperative and Bay Mills Indian Community</t>
  </si>
  <si>
    <t>Install a Combined Heat and Power system at the Bay Mills Resort and Casino to produce electricity and thermal energy.</t>
  </si>
  <si>
    <t>Install a Combined Heat and Power system at the Bay Mills Indian Community Health Center to produce electricity and thermal energy.</t>
  </si>
  <si>
    <t>Perform energy audits to identify opportunities to implement energy efficiency projects across residential and tribal buildings, while also encouraging the use of green building standards.</t>
  </si>
  <si>
    <t>PCAP pg. 14-15, 22-24</t>
  </si>
  <si>
    <t>Sokaogon Chippewa Community</t>
  </si>
  <si>
    <t>Convert primary fuel source for heating in residential and tribal buildings from propane to electric systems.</t>
  </si>
  <si>
    <t>PCAP pg. 15-16, 22-24</t>
  </si>
  <si>
    <t>Convert the primary fuel source for the casino from propane and electric to geothermal.</t>
  </si>
  <si>
    <t>PCAP pg. 16-17, 22-24</t>
  </si>
  <si>
    <t>Increase residential and community solar and establish a full microgrid system equipped with energy storage.</t>
  </si>
  <si>
    <t>PCAP pg. 17-18, 22-24</t>
  </si>
  <si>
    <t>Replace selective tribal vehicles with electric vehicles and plug-in hybrid vehicles and build out electric vehicle charging infrastructure.</t>
  </si>
  <si>
    <t>PCAP pg. 18-20, 22-24</t>
  </si>
  <si>
    <t>Invest in E-Bikes for community members while also enhancing biking and pedestrian infrastructure.</t>
  </si>
  <si>
    <t>PCAP pg. 20-24</t>
  </si>
  <si>
    <t>Purchase two electric buses, both of which will be charged by solar and wind powered charging infrastructure, and build out bus routes to connect tribal communities.</t>
  </si>
  <si>
    <t>PCAP pg. 10-11, 13-14</t>
  </si>
  <si>
    <t>RESco</t>
  </si>
  <si>
    <t>303-2,274</t>
  </si>
  <si>
    <t>Establish a tribal utility and deploy resilient community microgrids powered by solar and wind, supplemented by battery energy storage.</t>
  </si>
  <si>
    <t>PCAP pg. 11-14</t>
  </si>
  <si>
    <t>Develop a new community consisting of energy efficiency residential homes and community amenities/businesses.</t>
  </si>
  <si>
    <t>Electrify existing homes on the reservation and increase renewable energy mix on the grid.</t>
  </si>
  <si>
    <t>10% of stationary combustion emissions</t>
  </si>
  <si>
    <t>Implement weatherization and envelope improvement projects across existing homes.</t>
  </si>
  <si>
    <t>Install a combined heat and power system at the Turtle Creek Casino and Hotel to produce electricity and thermal energy.</t>
  </si>
  <si>
    <t>Grand Traverse Band of Ottawa and Chippewa Indians</t>
  </si>
  <si>
    <t>Upgrade to and install geothermal systems at Turtle Creek Casino, Leelanau Sands Casino and Lodge and Grand Traverse Resort and Spa.</t>
  </si>
  <si>
    <t>Replace 8 Grand Traverse Band vehicles with EV’s and install 33 additional EV charging stations.</t>
  </si>
  <si>
    <t>Install 4.5 MWh of solar PV and 4.5 MWh of battery capacity on the 150-acre property adjacent to Little River Resort and Casino to reduce Tribe utility energy consumption by 22% and provide electricity to Little River Resort and Casino for 3 hours.</t>
  </si>
  <si>
    <t>Wolven Energy LLC</t>
  </si>
  <si>
    <t>Install 2.3 MWDC Solar PV on property near the Little River Resort and Casino to reduce utility energy consumption , only to be installed if the 4.5 MWdc solar panels and 4.5 MWh battery banks are not utilized.</t>
  </si>
  <si>
    <t>PCAP pg. 15</t>
  </si>
  <si>
    <t>Install 210 kWdc solar PV at the Little River Band of Ottawa Indians Government Center.</t>
  </si>
  <si>
    <t>Install solar panels on 66 tribal homes on the Little River Band Ottawa Indians reservation.</t>
  </si>
  <si>
    <t>PCAP pg. 17</t>
  </si>
  <si>
    <t>Replace 23 vehicles in the tribe's General Service Administration vehicle fleet with EVs, and install four solar powered EV charging stations.</t>
  </si>
  <si>
    <t>Nottawaseppi Huron Band of the Potawatomi</t>
  </si>
  <si>
    <t>Improve the Nottawaseppi Huron Band of the Potawatomi's recycling program and solid waste program by purchasing an aluminum trailer to aid with curb side recycling for tribal members and three recycling cans for each tribal housing unit.</t>
  </si>
  <si>
    <t>Restore 65.6 acres of established row crop to native grasslands.</t>
  </si>
  <si>
    <t>MTERA</t>
  </si>
  <si>
    <t>Replace current lighting in the Tribe's greenhouse with energy efficient LED lighting.</t>
  </si>
  <si>
    <t>Provide Saginaw Chippewa Indian Tribe members with two recycling bins per household (774 total) to encourage recycling and provide outreach for members to learn the importance of recycling.</t>
  </si>
  <si>
    <t>Saginaw Chippewa Indian Tribe</t>
  </si>
  <si>
    <t>Provide tribal members with composting bins (387 total) for food and solid waste.</t>
  </si>
  <si>
    <t>Cut Saginaw Chippewa Indian solid waste by 90% by 2040 by introducing composting and recycling programs.</t>
  </si>
  <si>
    <t>Install 40 EV charging stations for tribal members, public and tribal departments to use.</t>
  </si>
  <si>
    <t>PCAP pg. 18</t>
  </si>
  <si>
    <t>Build an array of 6.9 MW solar panels and associated battery banks in up to three locations on Tribal fee and trust land.</t>
  </si>
  <si>
    <t>Sault Ste. Marie Tribe of Chippewa Indians and Cloverland Electric Cooperative</t>
  </si>
  <si>
    <t>Replace existing HVAC systems in 17 Tribal facilities and 126 Tribal homes with a geothermal heat plant.</t>
  </si>
  <si>
    <t>Sault Ste. Marie Tribe of Chippewa Indians</t>
  </si>
  <si>
    <t>Install renewable-ready smart service panels in fifty residential homes to improve energy efficiency and encourage the deployment of electric vehicle charging infrastructure and/or distributed renewables.</t>
  </si>
  <si>
    <t>PCAP pg. 48-49, 51-52</t>
  </si>
  <si>
    <t>Install a total of 10KW of solar capacity across fifty tribal residential homes.</t>
  </si>
  <si>
    <t>PCAP pg.49, 52</t>
  </si>
  <si>
    <t>Replace inefficient residential wood stoves with more efficient models and/or electric heating systems.</t>
  </si>
  <si>
    <t>PCAP pg.49-50, 52</t>
  </si>
  <si>
    <t>Develop GHG sequestration studies to measure the effect of implementation actions to increase the surface area of existing tribal wetlands or riparian areas.</t>
  </si>
  <si>
    <t>PCAP pg. 50-51, 53</t>
  </si>
  <si>
    <t>Fort McDermitt Paiute and Shoshone Tribe</t>
  </si>
  <si>
    <t>Install renewable-ready smart service panels in 135 residential homes to improve energy efficiency and encourage the deployment of electric vehicle charging infrastructure and/or distributed renewables.</t>
  </si>
  <si>
    <t>PCAP pg. 64-65, 68</t>
  </si>
  <si>
    <t>Fort McDermitt Paiute Shoshone Tribes</t>
  </si>
  <si>
    <t>Install a total of 10KW of solar capacity across 100 tribal residential homes.</t>
  </si>
  <si>
    <t>PCAP pg.65, 68</t>
  </si>
  <si>
    <t>PCAP pg. 66, 68</t>
  </si>
  <si>
    <t>PCAP pg. 66-67, 69</t>
  </si>
  <si>
    <t>Replace inefficient wood stoves with more efficient models and/or electric heating systems in up to 200 residential homes.</t>
  </si>
  <si>
    <t>PCAP pg. 79-80</t>
  </si>
  <si>
    <t>Install a 1 MW solar array and appropriate battery storage for the Tribal school and Government campus.</t>
  </si>
  <si>
    <t>PCAP pg. 80</t>
  </si>
  <si>
    <t>PCAP pg. 80-81</t>
  </si>
  <si>
    <t>Shoshone-Bannock Tribes of the Fort Hall Reservation</t>
  </si>
  <si>
    <t>Implement a Renewable Energy Revolving Loan Fund Program to fund 500 tribal homes through 2050 with long-term, low interest financing for renewable energy installations.</t>
  </si>
  <si>
    <t>PCAP pg. 94-95. 100-101</t>
  </si>
  <si>
    <t>Install renewable-ready smart service panels in up to 200 residential homes to improve energy efficiency and encourage the deployment of electric vehicle charging infrastructure and/or distributed renewables.</t>
  </si>
  <si>
    <t>PCAP pg. 95-96, 101</t>
  </si>
  <si>
    <t>Install electric vehicle charging stations at tribal community centers and enterprise locations and offer fee-free charging services for up to three years from completion of the projects.</t>
  </si>
  <si>
    <t>PCAP pg. 96-97, 101</t>
  </si>
  <si>
    <t>Install a 100KW photovoltaic and battery storage project to power electric vehicle charging stations at tribal community centers and enterprise locations.</t>
  </si>
  <si>
    <t>PCAP pg. 97, 101-102</t>
  </si>
  <si>
    <t>Develop tribal incentives to purchase plug-in electric vehicles, electric outdoor tools, electric bikes, and other off-road electric vehicles.</t>
  </si>
  <si>
    <t>PCAP pg. 97-98, 102</t>
  </si>
  <si>
    <t>Sequester carbon by implementing conservation actions to increase the surface area of existing tribal forests, wetlands, and riparian areas.</t>
  </si>
  <si>
    <t>PCAP pg. 98-99, 102</t>
  </si>
  <si>
    <t>PCAP pg. 99, 103</t>
  </si>
  <si>
    <t>Implement forest, wetland, and eelgrass conservation and restoration projects to sequester carbon.</t>
  </si>
  <si>
    <t>PCAP pg. 16-17, 25-27</t>
  </si>
  <si>
    <t>Lummi Planning, LNR Water Resources; LNR Forestry, Lummi Nation Tribal Historic Preservation Office; Army Corps of Engineers</t>
  </si>
  <si>
    <t>Implement a permanent energy efficiency, weatherization, and electrification retrofits and upgrades program for existing residential buildings.</t>
  </si>
  <si>
    <t>PCAP pg. 17-18, 25-27</t>
  </si>
  <si>
    <t>Lummi Planning in coordination with Lummi Housing and approval by the US HUD; approval by property owner</t>
  </si>
  <si>
    <t>Implement an energy efficiency, weatherization, and electrification retrofits and upgrades program for existing tribal facilities and commercial buildings</t>
  </si>
  <si>
    <t>PCAP pg. 18-19, 25-27</t>
  </si>
  <si>
    <t>Lummi Planning Department</t>
  </si>
  <si>
    <t xml:space="preserve">Lummi Nation </t>
  </si>
  <si>
    <t>Implement a pilot program to install geothermal heat pumps in existing single- and multi-family homes.</t>
  </si>
  <si>
    <t>PCAP pg. 19-20, 25-27</t>
  </si>
  <si>
    <t>Lummi Planning Department; US HUD; approval by property owner</t>
  </si>
  <si>
    <t>Adopt a green building policy for new commercial developments and substantial remodels that mandates high energy efficiency building performance standards and commits to use of geothermal and/or solar resources, when technically feasible.</t>
  </si>
  <si>
    <t>PCAP pg. 20-21, 25-27</t>
  </si>
  <si>
    <t>Lummi Planning recommendations to Lummi Planning Commission, final approval by LIBC Council</t>
  </si>
  <si>
    <t>Install rooftop solar on key tribal and community facilities, and include storage systems where technically feasible.</t>
  </si>
  <si>
    <t>PCAP pg. 21-22, 25-27</t>
  </si>
  <si>
    <t>Electrify tribal government fleet and expand electric vehicle charging infrastructure.</t>
  </si>
  <si>
    <t>PCAP pg. 22, 25-27</t>
  </si>
  <si>
    <t>Replace and retrofit older, inefficient boat motors with more energy efficient, electric, and hybrid electric models or parts.</t>
  </si>
  <si>
    <t>PCAP pg. 23, 25-27</t>
  </si>
  <si>
    <t>LNR Director</t>
  </si>
  <si>
    <t>Reduce GHG emissions in tribal-owned commercial and public buildings by promoting energy electrification, increasing energy efficiency through building retrofitting, and adopting new green building standards for future development.</t>
  </si>
  <si>
    <t>SCCIW Tribal departments - Renewable energy sector, building sector</t>
  </si>
  <si>
    <t>Lower the financial burden of home energy usage for individual Tribal members and increase the Tribe’s energy independence through the development of solar systems and residential building retrofits</t>
  </si>
  <si>
    <t>PCAP pg. 24-26</t>
  </si>
  <si>
    <t>SCCIW departments - Renewable energy sector, building sector</t>
  </si>
  <si>
    <t>Decrease GHG emissions through fleet electrification and EV adoption.</t>
  </si>
  <si>
    <t>PCAP pg. 26-27</t>
  </si>
  <si>
    <t>SCCIW Transportation Department</t>
  </si>
  <si>
    <t>Reduce GHG emissions by sequestering carbon through protecting, managing, and restoring above and below ground biomass, forests, wetlands, and soils, while developing green infrastructure, and implementing responsible development and zoning policies to enhance carbon sequestration.</t>
  </si>
  <si>
    <t>PCAP pg. 27-32</t>
  </si>
  <si>
    <t>SCCIW Tribal Council in coordination with the SCCIW Environmental and Natural Resources Department</t>
  </si>
  <si>
    <t>Replace 20 existing Tribal fleet vehicles, composed of gasoline and diesel-powered vehicles, with electric vehicles, prioritizing older vehicles.</t>
  </si>
  <si>
    <t>Tribal Council Approval; Bishop Environmental Management Office</t>
  </si>
  <si>
    <t>Deploy a microgrid to provide the community buildings complex with energy independence and resilience, maintain power during grid disruptions, and generate electricity by solar panels installed as canopies for two parking lots and stored locally on batteries and/or generators.</t>
  </si>
  <si>
    <t>Tribal Council and Cultural Monitoring Approval; Bishop Environmental Management Office</t>
  </si>
  <si>
    <t>Deploy a microgrid to provide the Professional Center with energy independence and resilience, maintain power during grid disruptions, and generate electricity by solar panels installed as canopies for two parking lots and stored locally on batteries and/or generators.</t>
  </si>
  <si>
    <t>Install 650 homes with air-source heat pumps to increase energy efficiency and reduce emissions caused from heating and cooling.</t>
  </si>
  <si>
    <t>Install a solar grid on developed land with enough capacity to power 540 homes and virtual capabilities in order to offset emissions and electricity bills from these homes.</t>
  </si>
  <si>
    <t>PCAP pg. 32</t>
  </si>
  <si>
    <t>Install 3 Level 2 electric vehicle chargers on the Reservation in high-use areas of the Reservation such as by the administrative buildings.</t>
  </si>
  <si>
    <t>Tribal Council and Cultural Monitoring Approval; Big Pine Environmental Department</t>
  </si>
  <si>
    <t>Conduct energy audits to identify energy-saving opportunities for Tribal homes, aiming to retrofit 184 homes with air-source heat pumps and triple-pane windows to increase energy efficiency and reduce heating and cooling loss.</t>
  </si>
  <si>
    <t>Big Pine Environmental Department</t>
  </si>
  <si>
    <t>Offer fully funded solar panel installation for community members on homes with the goal to retrofit all 184 homes on the Reservation with solar and net metering ability and allow homeowners to receive credit for excess electricity generated that is sold to the grid.</t>
  </si>
  <si>
    <t>Deploy a microgrid to provide the administrative complex with energy independence and resilience, maintain power during grid disruptions, and serve as a canopy for the parking lot and stored locally on batteries and/or generators to meet electricity requirements of the administrative complex.</t>
  </si>
  <si>
    <t>Tribal Council Approval and Cultural Monitoring; Big Pine Environmental Department</t>
  </si>
  <si>
    <t>Install 5 Level 2 electric vehicle chargers on the Reservation in high-use areas of the Reservation such as by the administrative complex.</t>
  </si>
  <si>
    <t>Tribal Council Approval and Cultural Monitoring; Lone Pine Environmental Department</t>
  </si>
  <si>
    <t>Deploy a microgrid to provide the administrative complex with energy independence and resilience, to maintain power during grid disruptions, and to serve as a canopy for the parking lot and stored locally on batteries and/or generators to meet electricity requirements of the administrative complex.</t>
  </si>
  <si>
    <t>Priority Climate Action Plan Report</t>
  </si>
  <si>
    <t>https://www.epa.gov/system/files/documents/2024-04/mille-lacs-band-pcap.pdf</t>
  </si>
  <si>
    <t>Mille Lacs Bank of Ojibwe, MN</t>
  </si>
  <si>
    <t>Mille Lacs Band of Ojibwe, MN</t>
  </si>
  <si>
    <t>Improve building energy efficiency through a variety of proposed energy conservation measures including LED lighting upgrades, boiler replacements, control systems optimization, renewable energy solar PV systems, and refrigeration efficiency upgrades.</t>
  </si>
  <si>
    <t>PCAP pg. 16-23</t>
  </si>
  <si>
    <t>Mille Lacs Band of Ojibwe Department of Natural Resources (DNR), Department of Community Development (CMD), Administration Department, Office of Management and Budget (OMB), Mille Lacs Corporate Ventures (MLCV), Other State and Regional Agencies, Environmental Protection Network (EPN)</t>
  </si>
  <si>
    <t>MN SSA Tool</t>
  </si>
  <si>
    <t>Install solar arrays at the Government Campus to replace electricity currently purchased from the local utility.</t>
  </si>
  <si>
    <t>PCAP pg. 13</t>
  </si>
  <si>
    <t>Install a solar array at the Luella Collins Community Center to replace electricity currently purchased from the local utility.</t>
  </si>
  <si>
    <t>Install a solar array at the wastewater treatment plant to replace electricity currently purchased from the local utility.</t>
  </si>
  <si>
    <t>Purchase two EV shuttle buses for use at the Gun Lake Casino.</t>
  </si>
  <si>
    <t>Install a 69 kW of solar panels at the Jijak property to support energy independence.</t>
  </si>
  <si>
    <t>Electrify the Gun Lake Tribe vehicle fleet.</t>
  </si>
  <si>
    <t>Implement energy efficiency projects in residential and government buildings.</t>
  </si>
  <si>
    <t>Install 250kW of distributed photovoltaic capacity.</t>
  </si>
  <si>
    <t>PCAP pg. 7, 12-15</t>
  </si>
  <si>
    <t>Pokagon Band of Potawatomi</t>
  </si>
  <si>
    <t>Install a 1 MW community solar project.</t>
  </si>
  <si>
    <t>Generate 1 MWh of electricity through storage and peak load shift.</t>
  </si>
  <si>
    <t>PCAP pg. 8, 12-15</t>
  </si>
  <si>
    <t>Install air-source heat pump appliances.</t>
  </si>
  <si>
    <t>PCAP pg. 8, 18</t>
  </si>
  <si>
    <t>Replace appliances powered by natural gas with electric heat pumps.</t>
  </si>
  <si>
    <t>PCAP pg. 9, 19-20</t>
  </si>
  <si>
    <t>Update HVAC controls.</t>
  </si>
  <si>
    <t>Adopt the International Energy Efficiency Code 2024.</t>
  </si>
  <si>
    <t>75-125</t>
  </si>
  <si>
    <t>Purchase 110 low- and zero-emissions passenger vehicles.</t>
  </si>
  <si>
    <t>PCAP pg. 10, 20-22</t>
  </si>
  <si>
    <t>Purchase 2 low- and zero-emissions duty vehicles.</t>
  </si>
  <si>
    <t>PCAP pg. 11, 20-22</t>
  </si>
  <si>
    <t>Purchase low- and zero-emissions maintenance equipment.</t>
  </si>
  <si>
    <t>less than 1</t>
  </si>
  <si>
    <t>Replace stationary emissions sources such as generators with alternative sources of power like solar power.</t>
  </si>
  <si>
    <t>PCAP pg. 13, 16, 18</t>
  </si>
  <si>
    <t>Promote electric or hybrid vehicles, install EV power charging stations, increase availability of public transport, and convert the Saint Regis Mohawk Tribe's fleet to EVs.</t>
  </si>
  <si>
    <t>PCAP pg. 14, 16, 18</t>
  </si>
  <si>
    <t>Update and/or retrofit old buildings, utilize solar power for new buildings, incorporate green building standards, and create solar power utilities.</t>
  </si>
  <si>
    <t>Create wetlands, expand forestry, and increase green infrastructure throughout the territory.</t>
  </si>
  <si>
    <t>Install a 600 kW solar community microgrid to contribute to powering electricity needs for existing residential/institutional buildings.</t>
  </si>
  <si>
    <t>PCAP pg. 17, 21</t>
  </si>
  <si>
    <t>Shinnecock Nation Housing Department</t>
  </si>
  <si>
    <t>Electrify Tribe-owned vehicle fleet.</t>
  </si>
  <si>
    <t>PCAP pg. 17-18, 21</t>
  </si>
  <si>
    <t>Shinnecock Nation’s Environmental and Transportation Departments</t>
  </si>
  <si>
    <t>Weatherize and electrify 100% of institutional buildings and 70% of all homes.</t>
  </si>
  <si>
    <t>PCAP pg. 18-21</t>
  </si>
  <si>
    <t>Shinnecock Housing Department</t>
  </si>
  <si>
    <t>Expand recycling and composting programs to reduce waste entering the disposal stream; consider the feasibility and value of constructing a stand-alone anaerobic digester for biogas production.</t>
  </si>
  <si>
    <t>Shinnecock Nation Environmental Department</t>
  </si>
  <si>
    <t>Plant ten acres of trees to replace those removed during development in Westwoods.</t>
  </si>
  <si>
    <t>Install solar panels on canopies at the Wind Creek Hospitality casino and hotel.</t>
  </si>
  <si>
    <t>PCAP pg. 6</t>
  </si>
  <si>
    <t>Replace a total of 320 current LED streetlights with solar powered streetlights.</t>
  </si>
  <si>
    <t>PCAP pg. 6-7</t>
  </si>
  <si>
    <t>Replace buses with diesel and gasoline internal combustion engines with electric buses.</t>
  </si>
  <si>
    <t>Increase recycling by a rate of 20%.</t>
  </si>
  <si>
    <t>PCAP pg. 8-9</t>
  </si>
  <si>
    <t>Install 29 megawatts of solar photovoltaics, 11 megawatts of wind, and geothermal heat pumps in 30% of single-family homes.</t>
  </si>
  <si>
    <t>Tribal governments</t>
  </si>
  <si>
    <t>Install 15 megawatts of solar photovoltaics, 6 megawatts of wind, and geothermal heat pumps in 30% of multifamily buildings.</t>
  </si>
  <si>
    <t>Install 23 megawatts of solar PV, 11.5 megawatts of wind, and geothermal heat pumps in 30% of commercial buildings.</t>
  </si>
  <si>
    <t>Install 20 megawatts of solar photovoltaics, 20 megawatts of wind, and 5 megawatts of hydropower.</t>
  </si>
  <si>
    <t>Install 90 megawatts of solar photovoltaics and 75 megawatts of wind.</t>
  </si>
  <si>
    <t>Install 40 megawatts of solar photovoltaics paired with 4-hour storage.</t>
  </si>
  <si>
    <t>Install 200 megawatts of solar photovoltaics paired with 4-hour storage.</t>
  </si>
  <si>
    <t>Retrofit 60% of all buildings with heat pumps.</t>
  </si>
  <si>
    <t>Upgrade appliances in 60% of residential buildings and install low-flow fixatures in 60% of single-family and multifamily buildings.</t>
  </si>
  <si>
    <t>Install roof and wall insulation and window films in 60% of commercial buildings and implement air sealing and insulation in 60% of single-family homes and multifamily buildings.</t>
  </si>
  <si>
    <t>Switch 100% of interior and exterior lighting of all buildings to LEDs.</t>
  </si>
  <si>
    <t>Install smart thermostats in 60% of buildings.</t>
  </si>
  <si>
    <t>Adopt green building standards for major renovation projects in 15% of buildings.</t>
  </si>
  <si>
    <t>Increase transit service to shift 10% of the transportation mode to bus.</t>
  </si>
  <si>
    <t>Shift 50% of the Tribal population to ridesharing or carpooling from using sing-occupancy vehicles.</t>
  </si>
  <si>
    <t>Shift 50% of the transportation mode from single-occupancy vehicles to biking/walking.</t>
  </si>
  <si>
    <t>Convert 80% of single-occupancy vehicles to EVs and provide charging infrastructure and hydrogen fuel cells.</t>
  </si>
  <si>
    <t>Convert half of buses to lower-emission fuels and the other half to electricity or hydrogen.</t>
  </si>
  <si>
    <t>Plant 100,000 trees, 100,000 shrubs, and restore 1 million sf of grassland.</t>
  </si>
  <si>
    <t>Pathfinder</t>
  </si>
  <si>
    <t>Develop 800,000 square feet of bioswales.</t>
  </si>
  <si>
    <t>Change zoning to support transportation-efficient land-use patterns for 20% of the population.</t>
  </si>
  <si>
    <t>Replace Tribal-owned fossil-fuel powered vehicles with EVs and install EV charging infrastructure.</t>
  </si>
  <si>
    <t>Northwestern Band of the Shoshone Nation (NWBSN)</t>
  </si>
  <si>
    <t>Encourage Tribal members to implement healthy habits such as biking, walking, taking public transit, and carpooling.</t>
  </si>
  <si>
    <t>Install motion sensor lights in Tribal-owned offices and buildings.</t>
  </si>
  <si>
    <t>Establish an electric tool loan program.</t>
  </si>
  <si>
    <t>Install 2.5 MW of solar PV capacity and a battery storage microgrid to supply the following Tribal buildings: casino, hotel, bingo hall, tribal center, Niwiin Akeaa, PrePrimary, and the maintenance garage.</t>
  </si>
  <si>
    <t>Keweenaw Bay Indian Community; Village of Baraga</t>
  </si>
  <si>
    <t>Install 300 kW of solar PV capacity and a battery storage microgrid for the Pines/Tribal Police Complex.</t>
  </si>
  <si>
    <t>Install 300 kW of solar PV capacity and a battery storage microgrid for the Natural Resources Dept Complex to supply this building with 100% renewable energy.</t>
  </si>
  <si>
    <t>Keweenaw Bay Indian Community; Ontonagon REA Utility</t>
  </si>
  <si>
    <t>Install 4 kW of solar PV capacity and a battery storage microgrid for residential Tribal member homes.</t>
  </si>
  <si>
    <t>Keweenaw Bay Indian Community; Tribal Member Homeowner Ontonagon REA Utility; Village of Baraga; Village of L’Anse; UPPCO</t>
  </si>
  <si>
    <t>Increase building energy efficiency for commercial buildings by improving insulation.</t>
  </si>
  <si>
    <t>Keweenaw Bay Indian Community</t>
  </si>
  <si>
    <t>Increase building energy efficiency for residential buildings by improving insulation.</t>
  </si>
  <si>
    <t>Keweenaw Bay Indian Community; Tribal Member Homeowner</t>
  </si>
  <si>
    <t>Increase building energy efficiency for residential buildings by installing high energy appliances.</t>
  </si>
  <si>
    <t>Increase building energy efficiency for residential buildings by electrifying heat equipment.</t>
  </si>
  <si>
    <t>Increase building energy efficiency by adopting Green Buildings Standards for major renovations and develop a framework for Tribal Utility formation.</t>
  </si>
  <si>
    <t>Increase building energy efficiency for commercial buildings by electrifying heat equipment.</t>
  </si>
  <si>
    <t>Replace 10 current government vehicle fleet with electric vehicles and install charging stations.</t>
  </si>
  <si>
    <t>Plant 1000 trees.</t>
  </si>
  <si>
    <t>PCAP pg. 26</t>
  </si>
  <si>
    <t>Install 2.8 MW AC of new solar photovoltaic systems on tribal 
lands and rooftops.</t>
  </si>
  <si>
    <t>PCAP pg. 12-17, 33, 37-38</t>
  </si>
  <si>
    <t>Shakopee Mdewakanton Sioux Community</t>
  </si>
  <si>
    <t>Implement energy efficiency and electrification projects at tribal facilities including replacing air compressors, adjusting HVAC setpoints, capturing vehicle exhaust in bays, implementing insulation measures, recommissioning ground source heat pump systems, and more.</t>
  </si>
  <si>
    <t>PCAP pg. 18-21, 33, 39</t>
  </si>
  <si>
    <t>Shakopee Mdewakanton Sioux Community Business Council</t>
  </si>
  <si>
    <t>eQUEST</t>
  </si>
  <si>
    <t>Install two new thermal energy networks to provide efficient 
heating and cooling for tribal facilities.</t>
  </si>
  <si>
    <t>PCAP pg. 22-27, 33, 39-40</t>
  </si>
  <si>
    <t>IESVE Energy Model</t>
  </si>
  <si>
    <t>Restore 54 acres of forests on tribal lands.</t>
  </si>
  <si>
    <t>PCAP pg. 28-31, 33, 40-41</t>
  </si>
  <si>
    <t>Research information on electric power generation and consumption to guide policy revisions.</t>
  </si>
  <si>
    <t>PCAP pg. 13, 15</t>
  </si>
  <si>
    <t>Navajo Nation Department of Fish and Wildlife Climate Change Program (CCP); Navajo government leaders</t>
  </si>
  <si>
    <t>Increase the availability of public transit and make it more useful to riders.</t>
  </si>
  <si>
    <t>Establish a database to track natural gas for leaks and pressure releases and use this information to inform future polices.</t>
  </si>
  <si>
    <t>Collaborate with a space agency to monitor suppliers of natural gas and natural gas liquids (Subpart NN) for greenhouse gas emissions to support mapping and surveying efforts.</t>
  </si>
  <si>
    <t>Create a plan for affordable alternative construction methods that are cleaner and more environmentally friendly than traditional construction methods.</t>
  </si>
  <si>
    <t>Invest in a pilot program that will demonstrate Rammed Earth techniques and Bamboo construction methods for greenhouse gas emission reduction.</t>
  </si>
  <si>
    <t>Administer heat pump technology in a volunteer home.</t>
  </si>
  <si>
    <t>Create a campaign to promote building upward and create less land disturbance and the need for increased public transit and trail systems.</t>
  </si>
  <si>
    <t>Support efforts to bring more food options to the reservation such as community gardening and on reservation commercial development for goods and services.</t>
  </si>
  <si>
    <t>Analyze the impact of land restoration on net Navajo greenhouse gas emissions.</t>
  </si>
  <si>
    <t>Perform research on water processing and wastewater treatment to support policy writing.</t>
  </si>
  <si>
    <t>Expand the existing solar installation at the Hatchery site to completely offset its annual energy consumption.</t>
  </si>
  <si>
    <t>Great Lakes Energy (utility)</t>
  </si>
  <si>
    <t>Expand the existing solar installation at the Natural Resources site to completely offset its annual energy consumption.</t>
  </si>
  <si>
    <t>Install four solar arrays on the Mtigwaakiis townhouses.</t>
  </si>
  <si>
    <t>PCAP pg. 24-27</t>
  </si>
  <si>
    <t>Install solar arrays at government buildings and utilize the region's Net Metering program to sell energy back to the grid.</t>
  </si>
  <si>
    <t>Great Lakes Energy (utility); local jurisdiction</t>
  </si>
  <si>
    <t>Improve energy efficiency in administrative buildings by upgrading the water heating system and stalling LED lighting.</t>
  </si>
  <si>
    <t>Little Traverse Bay Bands of Odawa Indians</t>
  </si>
  <si>
    <t>Install an outdoor air heat pump to increase energy efficiency at the Mtigwaakiis property.</t>
  </si>
  <si>
    <t>Replace all lighting with LED equivalents to increase energy efficiency at the Mtigwaakiis property.</t>
  </si>
  <si>
    <t>PCAP pg. 30</t>
  </si>
  <si>
    <t>Explore measures to increase energy efficiency at the Tribal Community Center, including upgrades such as heat pumps, solar thermal, low flow water fixtures, and LED lighting.</t>
  </si>
  <si>
    <t>PCAP pg. 31</t>
  </si>
  <si>
    <t>Consider general building improvements, such as LED lighting with occupancy controls, low flow fixtures, more efficient irrigation techniques, and on-site composting.</t>
  </si>
  <si>
    <t>Plant trees around the Mackinaw City and Odawa Casinos to expand urban forestry and carbon sequestration potential.</t>
  </si>
  <si>
    <t>Create a community-scale solar array with an electrical microgrid and battery storage.</t>
  </si>
  <si>
    <t>PCAP pg. 14-15, 17</t>
  </si>
  <si>
    <t>The Catawba Nation Executive Committee</t>
  </si>
  <si>
    <t>Build new energy efficient homes.</t>
  </si>
  <si>
    <t>PCAP pg. 15, 17</t>
  </si>
  <si>
    <t>Improve the weatherization efforts for existing homes by improving insulation, air sealing, and water proofing systems.</t>
  </si>
  <si>
    <t>Deploy large-scale renewable energy projects to allow the Tribe to be more self-sufficient.</t>
  </si>
  <si>
    <t>The Catawba Nation</t>
  </si>
  <si>
    <t>Phase in hybrid or electric vehicles and provide electrical charging infrastructure.</t>
  </si>
  <si>
    <t>Implement energy efficiency and full electrification services for tribal housing units.</t>
  </si>
  <si>
    <t>PCAP pg. 11, 17-18</t>
  </si>
  <si>
    <t>Tribal Housing Authority</t>
  </si>
  <si>
    <t>Install 320 kW of ground mounted /canopy solar paired with 1 MWh of distributed battery storage to match residential electricity usage and provide resilience for all-electric tribal housing units.</t>
  </si>
  <si>
    <t>PCAP pg. 11, 18-19</t>
  </si>
  <si>
    <t>Tribal Housing Authority, Tribal Council, Natural Resources Department, Land Use Commission</t>
  </si>
  <si>
    <t>Receive energy audits for all non-residential buildings, complete insulation and air sealing where recommended, replace fluorescent lighting, and install air source heat pumps and heat pump water heaters where appropriate.</t>
  </si>
  <si>
    <t>PCAP pg. 11, 19-20</t>
  </si>
  <si>
    <t>Tribal Administration, Tribal Council, Natural Resources
Department</t>
  </si>
  <si>
    <t>Install approximately 110 kW of rooftop solar to match electricity usage of the Wampanoag Environmental Lab, Community Center, Administration Building, and the Wastewater Facility.</t>
  </si>
  <si>
    <t>Tribal Housing Authority, Land Use Commission, Historic Preservation, Natural Resources Department, Tribal Council</t>
  </si>
  <si>
    <t>Appendix C: Technical References</t>
  </si>
  <si>
    <t>Appendix-C-BBNA-Technical-References-1.xlsm (live.com)</t>
  </si>
  <si>
    <t>Chignik Bay</t>
  </si>
  <si>
    <t>Provide weatherization and energy efficiency retrofits to residential homes, while also installing electric heat pumps in areas with high levels of renewable energy.</t>
  </si>
  <si>
    <t>PCAP pg. 15-19, Appendix C</t>
  </si>
  <si>
    <t>Housing Authority, Tribe, City</t>
  </si>
  <si>
    <t>Provide weatherization and energy efficiency retrofits to commercial buildings and schools.</t>
  </si>
  <si>
    <t>Building Owner</t>
  </si>
  <si>
    <t>Provide weatherization and energy efficiency retrofits to community buildings.</t>
  </si>
  <si>
    <t>PCAP pg. 20-22, Appendix C</t>
  </si>
  <si>
    <t>City, Tribe</t>
  </si>
  <si>
    <t>Increase community-scale solar and battery storage.</t>
  </si>
  <si>
    <t>PCAP pg. 35-38, Appendix C</t>
  </si>
  <si>
    <t>Utility, IPP, Tribe</t>
  </si>
  <si>
    <t>Increase community scale wind generation.</t>
  </si>
  <si>
    <t>PCAP pg. 38-41, Appendix C</t>
  </si>
  <si>
    <t>Utility, IPP</t>
  </si>
  <si>
    <t>Upgrade diesel power plant and distribution infrastructure to improve efficiencies and reduce diesel usage.</t>
  </si>
  <si>
    <t>PCAP pg. 27-30, Appendix C</t>
  </si>
  <si>
    <t>Develop a heat recovery system that will capture and reuse heat as an energy source to reduce heating oil usage.</t>
  </si>
  <si>
    <t>PCAP pg. 33-35, Appendix C</t>
  </si>
  <si>
    <t>Chignik Lagoon</t>
  </si>
  <si>
    <t>Upgrade distribution infrastructure to improve line loss and reduce diesel usage.</t>
  </si>
  <si>
    <t>PCAP pg. 31-33, Appendix C</t>
  </si>
  <si>
    <t>Upgrade diesel powerplant and distribution infrastructure to improve efficiencies and reduce diesel usage.</t>
  </si>
  <si>
    <t>Chignik Lake</t>
  </si>
  <si>
    <t>Clarks Point</t>
  </si>
  <si>
    <t>Curyung (Dillingham), Aleknagik</t>
  </si>
  <si>
    <t>Egegik</t>
  </si>
  <si>
    <t>Ekuk</t>
  </si>
  <si>
    <t>Igiugig</t>
  </si>
  <si>
    <t>Iliamna, Nondalton, Newhalen</t>
  </si>
  <si>
    <t>Ivanof Bay</t>
  </si>
  <si>
    <t>Kokhanok</t>
  </si>
  <si>
    <t>Levelock</t>
  </si>
  <si>
    <t>Manokotak</t>
  </si>
  <si>
    <t>Naknek, King Salmon, South Naknek</t>
  </si>
  <si>
    <t xml:space="preserve">New Koliganek </t>
  </si>
  <si>
    <t>New Koliganek</t>
  </si>
  <si>
    <t>New Stuyahok, Ekwok</t>
  </si>
  <si>
    <t>Pedro Bay</t>
  </si>
  <si>
    <t>Perryville</t>
  </si>
  <si>
    <t>Pilot Point</t>
  </si>
  <si>
    <t>Port Heiden</t>
  </si>
  <si>
    <t>Portage Creek</t>
  </si>
  <si>
    <t>Togiak, Twin Hills</t>
  </si>
  <si>
    <t>Ugashik</t>
  </si>
  <si>
    <t>Implement/increase solar for electrical production, coupled with battery energy storage systems.</t>
  </si>
  <si>
    <t>PDF pg. 1091-1095, 1102</t>
  </si>
  <si>
    <t>In the NAB, infrastructure and development projects are required to receive approval through the NAB Planning Department and Commission. Implementing of measures in any local community should also be approved by each local tribal council and/or city council. Where a specific measure requires an appropriate site for its development, an agreement with the landowner will also be necessary</t>
  </si>
  <si>
    <t>Implement intertie transmission lines between communities.</t>
  </si>
  <si>
    <t>PDF pg. 1091-1094, 1096, 1102</t>
  </si>
  <si>
    <t>Increase building energy efficiency through building weatherization.</t>
  </si>
  <si>
    <t>PDF pg. 1091-1094, 1097, 1102</t>
  </si>
  <si>
    <t>Support adoption of residential sized heat pumps borough-wide.</t>
  </si>
  <si>
    <t>PDF pg. 1091-1094, 1098, 1102</t>
  </si>
  <si>
    <t>Increase use of wind turbines.</t>
  </si>
  <si>
    <t>Improve community sanitation systems and implement upgrades to community wastewater systems to reduce energy use and reduce non-compliant discharge.</t>
  </si>
  <si>
    <t>Build new housing units and renovate existing housing to improve overall energy efficiency.</t>
  </si>
  <si>
    <t>PDF pg. 1091-1094, 1099, 1102</t>
  </si>
  <si>
    <t>Implement biomass systems for home heating and develop additional local support and opportunities for harvesting wood to use for home heating.</t>
  </si>
  <si>
    <t>Implement community projects to improve energy efficiency including LED lighting across each community and upgrades to water treatment and wastewater treatment facilities to improve energy efficiency.</t>
  </si>
  <si>
    <t>Implement hydroelectric project(s) to replace diesel fuel use.</t>
  </si>
  <si>
    <t>Implement electric all terrain vehicles for travel within the communities.</t>
  </si>
  <si>
    <t>PDF pg. 1091-1094, 1102</t>
  </si>
  <si>
    <t>Develop local forestry opportunities.</t>
  </si>
  <si>
    <t>Remove appliances with potential refrigerant leaks.</t>
  </si>
  <si>
    <t>Reduce food imports and improve sustainability.</t>
  </si>
  <si>
    <t>Reduce emissions caused by transportation through promoting rideshare for tribal employees, funding the replacement of tribal fleet vehicles with low/zero emission alternatives, electrifying the casino shuttle bus(es), funding EV charger installation for public, workplace, and fleet, and developing sustainable transportation policies.</t>
  </si>
  <si>
    <t>Snoqualmie Tribe has full implementation authority; tribal staff participation will be augmented with experienced electricians and subject matter experts as needed, overseen by the Tribal Council.</t>
  </si>
  <si>
    <t>Complete a feasibility study and implementation plan to develop a tribal energy authority.</t>
  </si>
  <si>
    <t>PCAP pg. 24-26, 37, 42</t>
  </si>
  <si>
    <t>Tule River Indian Tribe of California</t>
  </si>
  <si>
    <t>Transition all government buildings to smart meters.</t>
  </si>
  <si>
    <t>PCAP pg. 27-28, 38, 42</t>
  </si>
  <si>
    <t>Improve the entire water system including gray-water and wastewater pump and metering systems.</t>
  </si>
  <si>
    <t>PCAP pg. 29-32, 39, 42</t>
  </si>
  <si>
    <t>Implement solar PV, battery storage, energy efficiency, and electrification during a renovation of an old casino that is being turned into a new community center.</t>
  </si>
  <si>
    <t>PCAP pg. 33-35, 40-42</t>
  </si>
  <si>
    <t>Equity Tools Referenced</t>
  </si>
  <si>
    <t>Is the Entire Tribe/Territory a LIDAC?</t>
  </si>
  <si>
    <t>Description of Community Engagement Approach</t>
  </si>
  <si>
    <t>Plan-Level LIDAC Analysis Included?</t>
  </si>
  <si>
    <t>Measure-Level LIDAC Analysis Included?</t>
  </si>
  <si>
    <t>Anticipated Impacts from Climate Change</t>
  </si>
  <si>
    <t>Anticipated Community Benefits from GHG Reduction Measures</t>
  </si>
  <si>
    <t>Potential Disbenefits from GHG Reduction Measures</t>
  </si>
  <si>
    <t>Community Engagement</t>
  </si>
  <si>
    <t>Type of Community Engagement</t>
  </si>
  <si>
    <t>Yes</t>
  </si>
  <si>
    <t>Affordability and cost savings; Public health; Other</t>
  </si>
  <si>
    <t>Four brainstorming sessions were advertised and subsequently conducted with Tribal Membership. These workshops were held in November 2023; three were open to the Tribal Community and the fourth was held with the Elders Council, a subset of the community. In total, 46 community members participated in four workshops. With the intention of seeking additional engagement from the community, a presentation was made at a monthly meeting on November 21. There were 98 Tribal Members present during this presentation</t>
  </si>
  <si>
    <t>Events and meetings</t>
  </si>
  <si>
    <t>Affordability and cost savings; Public health; Resilience</t>
  </si>
  <si>
    <t>Extreme heat; Flooding; Storms</t>
  </si>
  <si>
    <t>Affordability and cost savings; Resilience</t>
  </si>
  <si>
    <t>nisqually-indian-tribe-pcap.pdf (epa.gov)</t>
  </si>
  <si>
    <t>Met with dozens of community members during the planning phase at evening events called Community Resource Gatherings; Hundreds of tribal members engaged with the organizations and departments that provide tribal services; Project team members attended two of these gatherings to educate the community on the CPRG program and our priority measures, speaking to dozens of tribal members; In preparation for the development of the 2024-2028 Nisqually Environmental Plan, the tribal community was surveyed multiple times in 2023 to gather tribal member's opinions on environmental priorities to be addressed in the future</t>
  </si>
  <si>
    <t>Events and meetings; Surveys</t>
  </si>
  <si>
    <t>Extreme heat; Public health and mortality; Air quality</t>
  </si>
  <si>
    <t>Economic growth; Jobs and workforce; Affordability and cost savings; Air quality; Public health; Resilience; Access to and quality of services and amenities; Other</t>
  </si>
  <si>
    <t>CEJST</t>
  </si>
  <si>
    <t>Extreme heat; Public health and mortality; Economic/productivity losses; Cultural loss</t>
  </si>
  <si>
    <t>Jobs and workforce; Other</t>
  </si>
  <si>
    <t>Priority Climate Action Plan (epa.gov)</t>
  </si>
  <si>
    <t>The EPD created a community survey to determine the focus areas of the PCAP. The EPD held two community meetings to identify major sources of pollution and emissions, discuss the GHG inventory results with the community, and identify near-term, high priority measures which would reduce the Tribe’s greenhouse gas emissions. The EDP created a second community survey to gauge the community’s interest on various reduction measures. Input from the surveys and community meetings was used to develop the priority reduction measures outlined in the PCAP. The EDP also held a staff meeting in which Tribal department managers and council members were invited to provide input on reduction measures and priorities. Community surveys were sent to Tribal employees/community members through emails and distributed at the community meetings.</t>
  </si>
  <si>
    <t>Engagement plans and metrics; Events and meetings; Surveys</t>
  </si>
  <si>
    <t>Jobs and workforce; Affordability and cost savings; Air quality; Public health; Resilience; Access to and quality of services and amenities; Other</t>
  </si>
  <si>
    <t>tulalip-tribes-pcap.pdf (epa.gov)</t>
  </si>
  <si>
    <t>Tulalip Tribe</t>
  </si>
  <si>
    <t>Snoqualmie, Skykomish, and Snohomish Tribes</t>
  </si>
  <si>
    <t>Community Engagement will be carried out in phases starting with the initial engagement, implementation plan development, then solicitation of initial community feedback, and reporting/continued engagement for the CCAP. This process will include: 1. Identifying partners and contributors through a mapping activity which assists in determining the level and type of communication/engagement for each type of partner and contributor. 2. Conducting surveys of staff to identify key priorities and current environmental and climate related programs to ensure added value and eliminate duplicate efforts. 3. Finalizing the engagement plan to include strategies to reach each tribal community utilizing their respective Tribes’ resources and best practices. 4. Reporting on engagement activity results to the CCAP development team. 5. Regular reporting on engagement activities for quarterly grant reports.</t>
  </si>
  <si>
    <t>Stakeholder mapping; Engagement plans and metrics; Surveys</t>
  </si>
  <si>
    <t>Public health and mortality;  Air quality</t>
  </si>
  <si>
    <t>Economic growth; Jobs and workforce; Affordability and cost savings; Air quality; Public health; Resilience; Access to and quality of services and amenities; Other; Natural resource conservation and enhancement</t>
  </si>
  <si>
    <t>nez-perce-tribe-pcap.pdf (epa.gov)</t>
  </si>
  <si>
    <t>EJ Screen; CEJST</t>
  </si>
  <si>
    <t>From October 2023 through February 2024, internal engagement included a variety of workshops, surveys, and other opportunities to provide input and to co-create the Tribe’s PCAP; In addition to consistent, meaningful engagement and engagement specifically for this report, the Tribe held a workshop and conducted an on-line survey in January 2024 asking Tribal members to identify the co-benefits associated with taking action to reduce GHG emissions. The community was invited to prioritize measures that both reduce climate pollution and provide additional benefits to the Tribe. As a result, the Tribe conducted a qualitative co-benefits analysis on the GHG reduction measures identified in this PCAP.</t>
  </si>
  <si>
    <t>Extreme heat;  Flooding; Storms; Wildfire; Drought; Public health and mortality; Economic/productivity losses; Air quality; Cost increases; Cultural loss</t>
  </si>
  <si>
    <t>Economic growth; Jobs and workforce; Affordability and cost savings; Air quality; Public health; Resilience; Access to and quality of services and amenities; Other; Natural resource conservation and enhancement; Cultural Preservation</t>
  </si>
  <si>
    <t>An eleven-question survey regarding climate concerns and remediation methods was sent out to the Monacan Constant Contact email list, which reaches all actively enrolled Monacan Citizens who have provided their email address (roughly 1300 emails). Reminder posts were also emission posted on the Monacan Indian Nation Facebook, but the link was only distributed via email to minimize non-Monacan voting. The survey gauged general community attitudes toward climate change and asked respondents to indicate priority actions for addressing climate change.</t>
  </si>
  <si>
    <t>Surveys; Publicity</t>
  </si>
  <si>
    <t>Extreme heat; Extreme cold; Storms; Public health and mortality; Economic/productivity losses; Air quality; Cultural loss</t>
  </si>
  <si>
    <t>Air quality; Public health; Resilience; Access to and quality of services and amenities; Capacity-building; Other; Natural resource conservation and enhancement</t>
  </si>
  <si>
    <t>EJScreen</t>
  </si>
  <si>
    <t>Extreme heat; Extreme cold; Flooding; Storms; Wildfire; Drought; Public health and mortality; Cost increases</t>
  </si>
  <si>
    <t>Economic growth; Jobs and workforce; Affordability and cost savings; Air quality; Public health; Resilience; Access to and quality of services and amenities; Capacity-building; Other; Natural resource conservation and enhancement; Cultural Preservation</t>
  </si>
  <si>
    <t>Significant stakeholder engagement has taken place in order to develop several documents that lead up to the CPRG project and the completion of the Samish Nation’s PCAP. This included engagement of Samish citizens’ and Tribal leadership in the development of a Climate Adaptation Planning Framework, a Citizen-driven Climate Change vulnerability assessment, and a Sea Level Rise Vulnerability Assessment, amongst other Climate Adaptation Planning priorities identified.</t>
  </si>
  <si>
    <t>Storms</t>
  </si>
  <si>
    <t>Affordability and cost savings; Public health; Resilience; Other; Natural resource conservation and enhancement; Cultural Preservation</t>
  </si>
  <si>
    <t>A public meeting notice was published in newspapers, on social media platforms, and on various webpages such as the Tribal citizens website and the Tribal public website. The notice was also emailed to local Tribal holding companies, consultants, Grant Task Leaders and others working on the grant. The public meeting was held on March 1, 2024, at 4:00pm at the Mohegan Tribe’s Government and Community Center. The Mohegan Tribe may decide to collaborate with other entities (e.g., other surrounding organizations participating in the CPRG program) in efforts to further reduce GHG emissions, provided it is found to be in the best interest of the Mohegan Tribe to do so.</t>
  </si>
  <si>
    <t>Events and meetings; Publicity; Intergovernmental engagement</t>
  </si>
  <si>
    <t>The Department applied for and received a grant from Focus on Energy (FOE) to conduct paid surveys of FCPC Tribal Members. Also, the Department has held and will continue to hold educational seminars, which are open forums for Tribal Members to ask questions and engage with the Department on various energy topics.</t>
  </si>
  <si>
    <t>Jobs and workforce; Air quality</t>
  </si>
  <si>
    <t>Economic growth; Jobs and workforce; Affordability and cost savings; Air quality; Resilience; Access to and quality of services and amenities; Other; Cultural Preservation</t>
  </si>
  <si>
    <t>Tribe met with stakeholders early in the CPRG planning grant process to develop an understanding of other GHG reduction measures and projects underway on the Reservation. For the purposes of increasing public knowledge of the CPRG, soliciting input on PCAP and CCAP developing, and posting draft and final documents, a new CPRG webpage has been developed by the Tribe. This website includes information about the CPRG and PCAP/CCAP development, and a link to the aforementioned survey to allow the public to actively participate in the planning process.</t>
  </si>
  <si>
    <t>Extreme heat; Wildfire; Drought; Public health and mortality; Air quality</t>
  </si>
  <si>
    <t>Air quality</t>
  </si>
  <si>
    <t>Departmental interviews, the development 
and distribution of the project questionnaire to Tribal departments, and a site visit that fostered 
in-person, open-ended discussions with key Tribal leaders and staff.</t>
  </si>
  <si>
    <t>Resilience</t>
  </si>
  <si>
    <t>The information regarding the PCAP development process was shared with Tribal members, the Tribal Council, and the Executive Council through emails and meetings. Due to the accelerated timeline for completing the PCAP, initial engagement in identifying priority GHG reduction measures occurred with the Tribal Council. The Tribal Council approved the final priority measures for inclusion in the PCAP. Engagement with Tejon Tribe members involved sharing information about the CPRG program and the planning process through the Tribe’s newsletter in January 2024 and at a Tribal Council meeting on March 16, 2024. For the Tribal Council meeting, a fact sheet was provided to all attendees to guide them through a presentation, which included information on the CPRG program, Tejon’s participation, and future opportunities for engagement during the next phases of the process. A more comprehensive stakeholder engagement process will be conducted during the development of the CCAP.</t>
  </si>
  <si>
    <t>Events and meetings; Advisory groups; Publicity</t>
  </si>
  <si>
    <t>Public health and mortality; Economic/productivity losses</t>
  </si>
  <si>
    <t>Economic growth; Jobs and workforce; Affordability and cost savings; Air quality; Public health; Resilience; Access to and quality of services and amenities; Natural resource conservation and enhancement</t>
  </si>
  <si>
    <t>Port Gamble S'Kallam Tribe</t>
  </si>
  <si>
    <t>The Port Gamble S’Klallam Tribe aims to deepen existing connections and expand avenues for engagement during CCAP community outreach. CCAP measures will incorporate input and direction provided by Tribal staff and committee members, Tribal Council, and the broader tribal community. Multiple communication channels and both virtual and in-person community meetings will be leveraged to inform and invite interested parties and the public to participate in CCAP development.</t>
  </si>
  <si>
    <t>Extreme heat</t>
  </si>
  <si>
    <t>Jobs and workforce; Affordability and cost savings; Air quality; Public health; Resilience; Access to and quality of services and amenities; Natural resource conservation and enhancement; Cultural Preservation</t>
  </si>
  <si>
    <t>Flooding; Storms; Drought; Public health and mortality</t>
  </si>
  <si>
    <t>Jobs and workforce; Affordability and cost savings; Air quality; Public health; Resilience; Access to and quality of services and amenities; Natural resource conservation and enhancement</t>
  </si>
  <si>
    <t>The tribal department directors and support staff were requested to be involved and will participate in drafting a working agreement for the PCAP and CCAP leadership team. A major step will be taken as public education and awareness material is presented through various media on the reservation and at tribal venues, ongoing, and for an intergenerational audience.</t>
  </si>
  <si>
    <t>Advisory groups; Publicity</t>
  </si>
  <si>
    <t>Economic growth; Jobs and workforce; Affordability and cost savings; Air quality; Natural resource conservation and enhancement; Cultural Preservation</t>
  </si>
  <si>
    <t>the-suquamish-tribe-pcap.pdf (epa.gov)</t>
  </si>
  <si>
    <t>The Suquamish tribal members are the most important stakeholders in this process. To establish the framework for a community-driven approach, the steering committee collected community feedback through multiple forms of outreach strategies. A virtual survey was distributed to gather community member’s “Climate Change Story.” In addition, staff interviewed tribal members of various ages to gather oral accounts of how they have experienced climate change in their lifetime as well as ways they hope the Suquamish Tribal Government can address these changes. Further efforts to engage the community in a two-way dialogue are proposed for development of the Comprehensive Climate Action Plan.</t>
  </si>
  <si>
    <t>Advisory groups; Surveys</t>
  </si>
  <si>
    <t>Extreme heat; Flooding; Storms; Wildfire; Public health and mortality; Economic/productivity losses; Air quality; Cost increases; Cultural loss</t>
  </si>
  <si>
    <t>Economic growth; Jobs and workforce; Affordability and cost savings; Air quality; Public health;  Access to and quality of services and amenities; Other; Cultural Preservation</t>
  </si>
  <si>
    <t>The Tribe has a Sustainability Committee that consists of Tribal Council Members and JST staff representing several departments to work towards a carbon neutral goal. The committee engages with Tribal Citizens to establish priority activities to achieve the goal of carbon neutrality. JST CPRG Project staff work with the committee to determine PCAP priority measures.</t>
  </si>
  <si>
    <t>Advisory groups</t>
  </si>
  <si>
    <t>Affordability and cost savings; Air quality; Public health; Resilience; Access to and quality of services and amenities; Natural resource conservation and enhancement</t>
  </si>
  <si>
    <t>Community survey</t>
  </si>
  <si>
    <t>Surveys</t>
  </si>
  <si>
    <t>Economic Growth; Jobs and Workforce; Air Quality</t>
  </si>
  <si>
    <t>Extreme heat; Public health and mortality; Economic/productivity losses;  Cost increases; Cultural loss</t>
  </si>
  <si>
    <t xml:space="preserve">Economic growth; Jobs and workforce; Affordability and cost savings; Air quality; Public health; Access to and quality of services and amenities; </t>
  </si>
  <si>
    <t xml:space="preserve">Extreme cold; Flooding; Storms; Drought; Public health and mortality; Air quality; </t>
  </si>
  <si>
    <t>Affordability and cost savings</t>
  </si>
  <si>
    <t>The Village of Solomon; Nome Eskimo Community; Native Village of Council; King Island Native Community</t>
  </si>
  <si>
    <t>Extreme cold; Storms; Public health and mortality; Air quality; Cost increases</t>
  </si>
  <si>
    <t>Economic growth; Jobs and workforce; Affordability and cost savings; Air quality; Public health; Resilience; Other; Cultural Preservation</t>
  </si>
  <si>
    <t>Economic/productivity losses; Cost increases; Cultural loss</t>
  </si>
  <si>
    <t>Economic growth; Jobs and workforce; Affordability and cost savings; Air quality;  Resilience; Natural resource conservation and enhancement; Cultural Preservation</t>
  </si>
  <si>
    <t>Air quality; Access to and quality of services and amenities</t>
  </si>
  <si>
    <t>Santa Ynez Band of Chumash Indians; Santa Ynez Band Of Mission Indians</t>
  </si>
  <si>
    <t>In order to choose projects to propose in this PCAP, the Tribe conducted outreach to community stakeholders and residents via social media and in-person meetings. Determining the feasibility of these projects involved interdepartmental communication and collaboration, along with occasional Tribal Council and Elders meetings.</t>
  </si>
  <si>
    <t>Economic growth; Jobs and workforce; Affordability and cost savings; Air quality; Public health; Resilience; Other; Natural resource conservation and enhancement; Cultural Preservation</t>
  </si>
  <si>
    <t>Blue Lake Rancheria; Wiyot Area Tribe, Ancestral territory of the Wiyot People</t>
  </si>
  <si>
    <t>When developing priority reduction measures for this PCAP, BLR staff solicited input from Tribal administration, departments across the Rancheria, and Tribal community. Staff met with Tribal Council members and held multiple conversations with the Tribal Administrator. These conversations informed the priority reduction measures. Additionally, staff created a survey open to BLR employees to gauge interest in reduction measures.</t>
  </si>
  <si>
    <t>Surveys; Intergovernmental engagement</t>
  </si>
  <si>
    <t>Flooding; Economic/productivity losses</t>
  </si>
  <si>
    <t>Air quality; Public health; Natural resource conservation and enhancement; Cultural Preservation</t>
  </si>
  <si>
    <t>Community engagement for this PCAP included meetings between the project team and the Tribal Council and a community outreach event where the project team brought 20 attendees together to gather feedback on GHG emissions reduction measures, receiving valuable input on various energy and sustainability projects.</t>
  </si>
  <si>
    <t>Flooding; Storms; Wildfire; Economic/productivity losses</t>
  </si>
  <si>
    <t>Public health; Resilience</t>
  </si>
  <si>
    <t>A general community lunch and discussion meeting was held on both the La Jolla Band and the San Pasqual Band Reservations to garner community feedback and input for the development of the PCAP. Feedback forms were filled out by all attendees and collected that helped shape priority measures.</t>
  </si>
  <si>
    <t>Mashpee Wampanoag Tribe</t>
  </si>
  <si>
    <t>Affordability and cost savings; Resilience; Capacity-building; Natural resource conservation and enhancement; Cultural Preservation</t>
  </si>
  <si>
    <t>Community engagement will be carried out in phases starting with the initial engagement, implementation plan development, then solicitation of initial community feedback, then reporting and continued engagement for the CCAP. This process will include: 1. Identifying partners and contributors which assists in determining the level and type of communication/engagement for each type of partner and contributor. 2. Conducting surveys of staff to identify key priorities and current environmental and climate related programs to ensure added value and eliminate duplicate efforts. 3. Finalizing the engagement plan to include strategies to reach the tribal community utilizing their tribes’ resources and best practices. 4. Reporting on engagement activity results to the CCAP development team. 5. Regular reporting on engagement activities for quarterly grant reports.</t>
  </si>
  <si>
    <r>
      <t xml:space="preserve"> </t>
    </r>
    <r>
      <rPr>
        <sz val="10"/>
        <color theme="1"/>
        <rFont val="Calibri"/>
        <family val="2"/>
      </rPr>
      <t>Flooding</t>
    </r>
  </si>
  <si>
    <t>Economic growth; Jobs and workforce; Affordability and cost savings; Air quality; Public health; Access to and quality of services and amenities; Other; Natural resource conservation and enhancement; Cultural Preservation</t>
  </si>
  <si>
    <t>As part of the stakeholder engagement strategy, preliminary PCAP plans were shared with the public through various channels, public websites, and social media platforms such as Facebook. Given its widespread usage and accessibility, Facebook plays a vital role in reaching a broad audience within the territory. By posting the PCAP publicly on the ASPA and ASTCA’s web page and sharing it on Facebook, diverse perspectives were invited and encouraged community members to provide valuable feedback, suggestions, and concerns. Through online accessibility, stakeholders were able to easily participate, fostering collaboration in shaping the PCAP.</t>
  </si>
  <si>
    <t>Publicity</t>
  </si>
  <si>
    <t>Extreme heat; Flooding; Storms; Drought; Public health and mortality</t>
  </si>
  <si>
    <t xml:space="preserve">Economic growth; Jobs and workforce; Affordability and cost savings; Air quality; Public health; Resilience; Other; </t>
  </si>
  <si>
    <t>Northern Cheyenne Tribe</t>
  </si>
  <si>
    <t>Extreme cold; storms; Public health and mortality; economic/productivity losses</t>
  </si>
  <si>
    <t>Economic growth; Jobs and workforce; Affordability and cost savings; Air quality; Public health; Resilience; Access to and quality of services and amenities; Cultural Preservation</t>
  </si>
  <si>
    <t>Storms; Public health and mortality; Cost increases</t>
  </si>
  <si>
    <t>Economic growth; Jobs and workforce; Affordability and cost savings; Air quality; Public health; Resilience; Access to and quality of services and amenities; Capacity-building; Other</t>
  </si>
  <si>
    <t xml:space="preserve">Native Village of Brevig Mission, Native Village of Diomede, Native Village of Elim, Gambell IRA Council, Chinik Eskimo Community, The Native Village of Koyuk, Mary’s Igloo Traditional Council, Native Village of Savoonga, Native Village of Shaktoolik, Native Village of Shishmaref, Native Village of St. Michael, Stebbins Community Association, Teller Traditional Council, Native Village of Wales, White Mountain IRA Council </t>
  </si>
  <si>
    <t>Community surveys were administered from January 4 - 25, 2024. A total of 14 responses were received. All survey responses were anonymized, and the results aggregated for the region. Community specific measures reported in the surveys were added to the Community Dashboards.</t>
  </si>
  <si>
    <t>Extreme heat; Public health and mortality; Economic/productivity losses; Air quality; Cost increases; Cultural loss</t>
  </si>
  <si>
    <t>57 member Tribes that reside in Oregon, Washington, Idaho, Alaska, California, Montana, and Nevada</t>
  </si>
  <si>
    <t>Held 1-1 meetings and listening sessions, gathered information about tribal energy priorities, and expanded communication channels by adding an Energy focused e-newsletter. In early 2024, ATNI circulated a voluntary survey that individuals could use to indicate their interest in a number of energy related topics. Individuals that were interested in receiving guide and funding materials corresponding with their indicated interests could opt-in to sharing their contact information for follow-up. The anonymous survey results aggregated below display which areas of energy development were most commonly selected by survey respondents. Survey respondents included government officials ranging from staff to Tribal Council members.</t>
  </si>
  <si>
    <t>Intratribal agency coordination between PWE, the Tribal Treasurer, CFO, Casino Resort staff, Purchasing, the Office of the General Counsel and out appointed Tribal Council Liaison. This group is also referred to as the Pechanga Energy Planning Team. The planning team also intends to write reports to the Pechanga Tribal Council.</t>
  </si>
  <si>
    <t>Advisory groups; Intergovernmental engagement</t>
  </si>
  <si>
    <t>Extreme heat; Wildfire; Drought; Public health and mortality Economic/productivity losses</t>
  </si>
  <si>
    <t>Economic growth; Jobs and workforce; Affordability and cost savings; Air quality; Public health; Resilience; Natural resource conservation and enhancement; Cultural Preservation</t>
  </si>
  <si>
    <t>Cost increases</t>
  </si>
  <si>
    <t>Extreme heat; Storms; Wildfire; Drought; Public health and mortality; Air quality</t>
  </si>
  <si>
    <t>Economic growth; Affordability and cost savings; Air quality; Public health; Resilience; Natural resource conservation and enhancement</t>
  </si>
  <si>
    <t>Affordability and cost savings; Air quality; Public health; Resilience</t>
  </si>
  <si>
    <t>Jobs and workforce; Affordability and cost savings; Air quality; Public health; Resilience; Natural resource conservation and enhancement</t>
  </si>
  <si>
    <t>Jobs and workforce; Affordability and cost savings; Air quality; Resilience; Other; Natural resource conservation and enhancement; Cultural Preservation</t>
  </si>
  <si>
    <t>The EPNR AQP fostered collaboration across departments, gathered input from Community members, and worked closely with other tribes and external local, regional, and state agencies to explore strategies and identify priority measures. Throughout the process, four stakeholder meetings were convened, providing a platform for valuable feedback and the dissemination of information gathering tools, such as the CPRG survey. Conceived by AQP, the CPRG survey addressed various topics, including climate change concerns, personal GHG reduction methods already employed, and additional recommendations for GHG reduction. The survey was distributed both electronically and in hardcopy format, ensuring accessibility to a broad audience. The insights garnered from this survey played a pivotal role in shaping the PCAP and will continue to inform the forthcoming CCAP. The stakeholder meetings specifically engaged three major stakeholder groups: Community Farming Operations, Industrial &amp; Landfill Operations, and Tribal members.
Recognizing the importance of an inclusive approach, a more comprehensive stakeholder engagement process is planned for the development of the CCAP.</t>
  </si>
  <si>
    <t>Advisory groups; Publicity; Intergovernmental engagement</t>
  </si>
  <si>
    <t>Economic growth; Jobs and workforce; Air quality; Public health; Resilience; Capacity-building; Other; Natural resource conservation and enhancement</t>
  </si>
  <si>
    <t>No</t>
  </si>
  <si>
    <t>Engaged with the public and other community stakeholders through local news media, social media, and public presentations. The CPP Program hosted a climate intern from Northern Marianas College to assist in CPRG community outreach efforts and presented at two community events. One two-day Green Growth workshop was hosted, one hybrid public meeting presenting on the results of the GHG inventory were hosted to engage directly with the community.</t>
  </si>
  <si>
    <t>Events and meetings; Publicity</t>
  </si>
  <si>
    <t>Jobs and workforce; Affordability and cost savings; Resilience; Access to and quality of services and amenities; Other; Natural resource conservation and enhancement</t>
  </si>
  <si>
    <t>To estimate GHG emissions by commercial fishery, conducted phone surveys with Cordova-based fishermen using the Commercial Fisheries Vessel Fuel Usage for Emissions Inventory Questionnaire</t>
  </si>
  <si>
    <t>Extreme heat; Flooding; Storms; Economic/productivity losses; Air quality</t>
  </si>
  <si>
    <t>ITEP’s Vulnerability and Risk Matrices; ITEP’s Identifying Priority Planning Areas tool</t>
  </si>
  <si>
    <t>The Tribe will engage the broader public (emphasizing Tribal members, on and off reservation, and nonmember residents on the Reservation) through public meetings (in person and virtual) and opportunities for comment. The CCAP will summarize and, where appropriate, incorporate and respond to the feedback received. In addition to the planning work being carried out by sectors within the Blackfeet Nation, planning participants attended a variety of regional and national conferences addressing climate adaptation.</t>
  </si>
  <si>
    <t>Storms; Public health and mortality; Air quality</t>
  </si>
  <si>
    <t>The Coeur d'Alene Tribe, the Confederated Tribes of the Colville Reservation, the Kalispel Tribe of Indians, the Kootenai Tribe of Idaho, and the Spokane Tribe of Indians</t>
  </si>
  <si>
    <t>Community Engagement will be carried out in phases starting with the initial engagement, implementation plan development, then solicitation of initial community feedback, and reporting/continued engagement for the CCAP. This process will include:
1. Identifying partners and contributors with each member tribe through a mapping activity which assists
in determining the level and type of communication and engagement for each type of partner and
contributor.
2. Conducting surveys of staff to identify key priorities and current environmental and climate-related
programs to ensure added value and eliminate duplicate efforts.
3. Finalizing the engagement plan to include strategies to reach each tribal community utilizing their
respective Tribes’ resources and best practices.
4. Reporting on engagement activity results to the CCAP development team.
5. Regular reporting on engagement activities for quarterly grant reports.</t>
  </si>
  <si>
    <t>https://www.epa.gov/system/files/documents/2024-03/owens-valley-indian-water-commission-pcap.pdf</t>
  </si>
  <si>
    <t>Extreme heat; Wildfire</t>
  </si>
  <si>
    <t>Affordability and cost savings; Air quality; Public health; Resilience; Access to and quality of services and amenities;  Other</t>
  </si>
  <si>
    <t>Jobs and workforce; Affordability and cost savings; Air quality; Public health; Resilience; Access to and quality of services and amenities;  Other; Natural resource conservation and enhancement</t>
  </si>
  <si>
    <t xml:space="preserve">Kiowa Tribe; Delaware Nation; Apache Tribe; Caddo Nation; Comanche Nation; Cheyenne &amp; Arapaho Tribes </t>
  </si>
  <si>
    <t>There was interagency coordination between the N2CP Native Nations. The CCAP period is expected to have more community engagement through community outreach days, and more.</t>
  </si>
  <si>
    <t>Events and meetings; Intergovernmental engagement</t>
  </si>
  <si>
    <t>Extreme heat; Flooding; Storms; Drought; Public health and mortality; Economic/productivity losses; Air quality</t>
  </si>
  <si>
    <t>Economic growth; Jobs and workforce; Affordability and cost savings; Other; Natural resource conservation and enhancement</t>
  </si>
  <si>
    <t>Engagement efforts consisted of weekly coordination meetings, in-person and virtual stakeholder workshops, a project webpage, and a MCN National Council presentation. A public stakeholder engagement plan was also created and will be continued to be revised throughout the CPRG process.</t>
  </si>
  <si>
    <t>Economic growth; Jobs and workforce; Air quality; Public health; Other; Natural resource conservation and enhancement; Cultural Preservation</t>
  </si>
  <si>
    <t>A series of meetings with the Pueblo of Sandia’s Project and QA Managers to request and inquire about specific data for the Pueblo were hosted throughout the development of this PCAP. This series of meetings assisted in identifying Sandia Pueblo’s priority GHG reduction measures and included a site visit to Sandia Casino to assess potential locations of solar PV systems.</t>
  </si>
  <si>
    <t>Extreme heat; Flooding; Wildfire; Drought; Air quality</t>
  </si>
  <si>
    <t>Economic growth; Jobs and workforce; Affordability and cost savings; Air quality; Other</t>
  </si>
  <si>
    <t>SADNR actively engaged with key stakeholders in developing the PCAP to help identify, access, and leverage information from SADNR programs, Pueblo utilities, online resources, and tools developed by other organizations. Feedback from Tribal Administration, community members and other sectors including our gas stations, our transfer station, Agricultural Department, and other municipal operations were included. A community meeting was held in March 2024 and efforts to engage the community to gain feedback on priority measures are ongoing.</t>
  </si>
  <si>
    <t>Extreme heat; Storms; Wildfire; Drought</t>
  </si>
  <si>
    <t>Developing this PCAP for the Tribal Climate Change Task Force involved regular collaboration of Tribal Environmental Directors for the Pueblo of Tesuque, Nambe, Picuris, and San Ildefonso along with hired consultants at Adelante Consulting, Inc. Regular meetings were held focusing on data collection and discussion, ClearPath GHG inventory methodology, and inquiries about GHG emissions inventory details. In addition to these monthly meetings with the Tesuque Coalition, a meeting with each Pueblo’s Tribal Environmental Director was facilitated to understand their Pueblos’ history and both current and future climate initiatives for their community.</t>
  </si>
  <si>
    <t>Engagement-focused staff or contractor; Engagement plans and metrics; Advisory groups</t>
  </si>
  <si>
    <t>Economic growth; Jobs and workforce; Affordability and cost savings; Air quality; Public health</t>
  </si>
  <si>
    <t>Engagement-focused staff or contractor; Engagement plans and metrics; Advisory groups; Intergovernmental engagement</t>
  </si>
  <si>
    <t>CEJST; U.S. Climate Vulnerability Index</t>
  </si>
  <si>
    <t>GSMS engaged with key participants and priority stakeholders from ITKN tribal departments to engage in collaborative conversations to discuss the CPRG overview regarding the development of the PCAP and gathering of the greenhouse gas inventory data. GSMS and key ITKN environmental leaders and stakeholders organized a hybrid kickoff meeting on February 13, 2024 at the George Ogden Community Center to engage in GHG sector relevant conversations to highlight and discuss implementation ready priority actions. Throughout the remainder of the timeline prior to the PCAP deadline, the Data Analyst and Project Manager continued further engagement with key ITKN governmental and environmental leaders and stakeholders to highlight past, current and future priority actions and GHG reducing measures relevant to the ITKN GHG reduction goals and the individual tribal departments priorities.</t>
  </si>
  <si>
    <t>Engagement plans and metrics; Advisory groups; Intergovernmental engagement</t>
  </si>
  <si>
    <t>There are individuals, community members, groups, and organizations that are directly or indirectly affected by or have interest in the PCAP, and these groups have been identified as key stakeholders. Other internal stakeholders that were put into consideration include Band departments other than the Department of Natural Resources. Public engagement with stakeholders is carried out through the Quarterly Energy and Climate Forum where the environmental office discusses what the Mille Lacs Band’s Climate and Energy options are.</t>
  </si>
  <si>
    <t>Stakeholder mapping; Events and meetings</t>
  </si>
  <si>
    <t>Public health and mortality; Economic/productivity losses; Cultural loss</t>
  </si>
  <si>
    <t>Economic growth; Jobs and workforce; Affordability and cost savings;  Public health; Resilience; Access to and quality of services and amenities; Cultural Preservation</t>
  </si>
  <si>
    <t>Priority measures and projects for implementation were informed by "meetings with youth and elders."</t>
  </si>
  <si>
    <t>Extreme heat; Extreme cold; Flooding; Drought; Economic/productivity losses</t>
  </si>
  <si>
    <t>Jobs and workforce; Affordability and cost savings; Air quality; Public health; Resilience; Access to and quality of services and amenities; Other; Natural resource conservation and enhancement</t>
  </si>
  <si>
    <t>Consulted the Nation's Land Use Plan, which draws on extensive public engagement with elders, youth, and other important stakeholders in the Shinnecock territory through a survey; will expand its community engagement with the use of focus groups, regular surveys, and stakeholder meetings.</t>
  </si>
  <si>
    <t>Economic growth; Jobs and workforce; Affordability and cost savings; Air quality; Public health; Resilience; Access to and quality of services and amenities; Capacity-building; Other; Natural resource conservation and enhancement</t>
  </si>
  <si>
    <t>Indicative of all 35 Midwest Tribes, developed by the following 8 Tribes: The Bad River Band of Lake Superior Chippewa; The Fond du Lac Band of Lake Superior Chippewa; The Grand Portage Band of Lake Superior Chippewa; The Ho-Chunk Nation; The Lac Courte Oreilles Band of Lake Superior Chippewa Indians; The Leech Lake Band of Ojibwe; The Minnesota Chippewa Tribe; The Oneida Nation of Wisconsin</t>
  </si>
  <si>
    <t>Sent a request for information (REF) to the 8 tribes to better understand the sectors that make up Scope 1 and 2 emissions; hosted 1:1 meetings with members of individual tribe to ask further questions and ensure the extent of emissions for the initial PCAP inventory was captured correctly.</t>
  </si>
  <si>
    <t>Engagement plans and metrics; Events and meetings</t>
  </si>
  <si>
    <t>Extreme heat; Extreme cold; Public health and mortality; Air quality</t>
  </si>
  <si>
    <t>Tribal Council is a seven-person elected body that represents the Tribal community. Tribal Council approved the CPRG planning grant application and has expressed support for the measures outlined in Section 3.2 of the PCAP. The NWBSN plans to conduct extensive community outreach, including surveys and public meetings, during CCAP development to determine what emissions reductions projects are a high priority for Tribal members. A new web page with information about the PCAP and CCAP may be developed to provide information to Tribal and community members about the CRPG grant program and the NWBSN's air quality efforts. The NWBSN did not work specifically with the states of Idaho or Utah; however, TEPO staff closely monitor climate action plans and GHG reduction measures occurring in the region, including those states.</t>
  </si>
  <si>
    <t>Engagement plans and metrics; Events and meetings; Advisory groups; Surveys; Publicity</t>
  </si>
  <si>
    <t>Extreme heat; Wildfire; Drought; Public health and mortality; Economic/productivity losses; Air quality</t>
  </si>
  <si>
    <t>Economic growth; Jobs and workforce; Affordability and cost savings; Resilience; Access to and quality of services and amenities; Natural resource conservation and enhancement; Cultural Preservation</t>
  </si>
  <si>
    <t>Following the passing of a Tribal Resolution, the NRD entered into a 5-year partnership with the North Carolina State University’s Carolinas Collaborative on Climate, Health, and Equity (C3HE). A large part of what we’ve set out to accomplish in this first year was to encourage climate risk awareness in Tribal program planning and create shared learning opportunities for government leadership on climate change, risk assessment, and community-informed recommendations for resilience and mitigation strategies. To do so required the collection of different types of data (e.g., surveys, oral histories). We prioritized attending community events, for example the annual Indian Fair and partnering with the EBCI PHHS, and the annual Spring Garden Fair. We worked closely with the EBCI’s PHHS in incorporating climate concerns in the tri-annual community health assessment survey and attended a community event to help administer surveys.</t>
  </si>
  <si>
    <t>Extreme heat; Flooding; Storms; Wildfire; Drought</t>
  </si>
  <si>
    <t>Air quality; Public health; Access to and quality of services and amenities; Other</t>
  </si>
  <si>
    <t>Worked with key stakeholders who convened an in-person work session in Riverton, WY, on February 27, 2024 to review the PCAP and CPRG process and discuss Priority Actions. Priority measures responded directly to issues highlighted in this stakeholder meeting.</t>
  </si>
  <si>
    <t>Flooding; Wildfire; Drought</t>
  </si>
  <si>
    <t>Alatna Village, Allakaket, Arctic Village, Beaver Village, Birch Creek, Chalkyitsik, Circle Village, Dot lake Village, Native Village of Eagle, Evansville/Bettles, Fort Yukon, Louden Village, Grayling, Healy Lake Village, Holy Cross Village, Hughes Village, Huslia Village, Kaltag, Koyukuk Village, Manley Hot Springs Village, McGrath Native Village, Minto Village, Nikolai Village, Nulato Village, Rampart Village, Ruby Village, Shageluk Native Village, Native Village of Stevens, Takotna Village, Native Village of Tanana, Village of Venetie, Anvik Village, Dot Lake Village, Villages of Tok and Tanacross</t>
  </si>
  <si>
    <t>The Village of Alatna completed a community survey that was issued by TCC in late 2023. This survey provided the Tribe with an opportunity to comment on their energy priorities and challenges, weatherization and electrical needs, and interest in renewable energy systems.</t>
  </si>
  <si>
    <t>OEP coordinated and joined with the Mississippi Department of Environmental Quality (MDEQ) to carry out community outreach during PCAP development. Outreach regarding the MBCI PCAP project focused on two key tasks: information exchange and notification of outcomes. Made project-related information readily available in simple language via multiple media; provided branding elements and graphics that help to quickly identify the project and related concepts. Reached out to and engaged the tribal community to gather information for PCAP development. Provided opportunities for MBCI members to collaborate early and often with project representatives before decisions are finalized to provide input on community-specific concerns and preferences. Provided opportunities for public review and comment on the draft priority GHG reduction measures proposed for incorporation into the PCAP. A project survey was developed to gather information about concerns and thoughts related to air quality issues and other environmental challenges.</t>
  </si>
  <si>
    <t>Engagement plans and metrics; Surveys; Public comment periods; Publicity</t>
  </si>
  <si>
    <t>Extreme heat; Flooding; Storms; Wildfire; Drought; Economic/productivity losses; Air quality</t>
  </si>
  <si>
    <t>Jobs and workforce; Affordability and cost savings; Air quality; Public health; Other; Natural resource conservation and enhancement</t>
  </si>
  <si>
    <t>Outreach to the public about the project was also conducted at various community events throughout the island. UOG CIS &amp; SG created a website dedicated to the CPRG program for Guam. The website contains information about the CPRG program, contact information for the project team, and a list of upcoming events and resources.</t>
  </si>
  <si>
    <t>Extreme heat; Flooding; Storms; Wildfire; Drought; Public health and mortality; Economic/productivity losses; Cultural loss</t>
  </si>
  <si>
    <t>Economic growth; Jobs and workforce; Affordability and cost savings; Air quality; Public health; Resilience; Other; Cultural Preservation)</t>
  </si>
  <si>
    <t>Rincon Tribe</t>
  </si>
  <si>
    <t>Engaged with stakeholders to inform the PCAP development process, including the Tribal council and Rincon Departments. Tribal members were able to provide their input on climate action planning through the local periodical, The Rincon Voice.</t>
  </si>
  <si>
    <t>Stakeholder mapping; Publicity</t>
  </si>
  <si>
    <t>Public health and mortality; Air quality</t>
  </si>
  <si>
    <t>Economic growth; Jobs and workforce; Affordability and cost savings; Air quality; Public health; Other; Natural resource conservation and enhancement</t>
  </si>
  <si>
    <t>The tribe engaged its members and employees with an online questionnaire that sought input from community members on the GHG reduction strategies.</t>
  </si>
  <si>
    <t>Extreme heat; Drought; Air quality</t>
  </si>
  <si>
    <t>Affordability and cost savings; Air quality</t>
  </si>
  <si>
    <t>GHG reduction measures are based upon priority resulting from Reservation representative engagement.</t>
  </si>
  <si>
    <t>Extreme heat; Flooding; Wildfire; Drought</t>
  </si>
  <si>
    <t>Economic growth; Air quality; Public health; Resilience; Natural resource conservation and enhancement</t>
  </si>
  <si>
    <t>A Tribal Advisory Committee representing tribal departments that oversee transportation, facilities, and operations for the Tribe provided information to be used in the inventory, reviewed summary reports, and guided the prioritization of GHG reduction measures within the PCAP.</t>
  </si>
  <si>
    <t>Extreme heat; Flooding; Storms; Wildfire; Drought; Public health and mortality; Economic/productivity losses; Air quality; Cultural loss</t>
  </si>
  <si>
    <t>Affordability and cost savings; Air quality; Public health; Resilience; Other; Natural resource conservation and enhancement</t>
  </si>
  <si>
    <t>Through the development of this PCAP, ITCMI worked directly with BMIC Biological Services and Administration. Quarterly meetings were held. Goals and objectives were given by the Tribe to ITCMI, to help develop this PCAP. Public input was a major component in developing the PCAP. A public stakeholder meeting was held for Bay Mills Indian Community. In this meeting ITCMI and Bay Mills Biological Services presented the CPRG Program and how it would benefit the community.</t>
  </si>
  <si>
    <t>Events and meetings; Advisory groups; Intergovernmental engagement</t>
  </si>
  <si>
    <t>Economic growth; Jobs and workforce; Affordability and cost savings; Air quality</t>
  </si>
  <si>
    <t>Community Planning Committee - a board comprised of seven Tribal members conducted a needs assessment from the General Council and Reservation stakeholders to develop The Tribal Community Plan. In Chapter 3 - 4.3 the plan included the exploration of renewable energy and forest sequestration to reduce GHG emissions. Future expansion including infrastructure and housing were included. Some examples include fuels reduction, canopy clearance, watershed cleanup, solar access, and wind orientation.</t>
  </si>
  <si>
    <t>A stakeholder presentation and survey were sent out in December 2023. A brochure was developed and printed for the Midwinter pow wow. This brochure gave a high-level overview of the CPRG planning grant, along with potential and current partnerships. The Tribal Community was also asked if they wanted to submit their email information for further developments of the PCAP.</t>
  </si>
  <si>
    <t>Cultural loss</t>
  </si>
  <si>
    <t xml:space="preserve"> Jobs and workforce; Air quality; Resilience</t>
  </si>
  <si>
    <t>The PCAP builds on the stakeholder engagement conducted during development of SMSC’s Sustainability Plan, included conversations with Community Members, Tribal Operations employees, and Gaming Enterprise Team Members over the course of three listening sessions. An additional workshop was held specifically to guide the development of the PCAP.</t>
  </si>
  <si>
    <t>Extreme heat; Extreme cold;  Economic/productivity losses; Air quality; Cultural loss</t>
  </si>
  <si>
    <t>Jobs and workforce; Affordability and cost savings; Air quality; Other; Natural resource conservation and enhancement; Cultural Preservation</t>
  </si>
  <si>
    <t>Outreach and educations will be a strategy implemented when acquiring stakeholders and stakeholder buy-in on all levels. The CCP’s Programs and Projects Specialists will travel and meet with NN Chapters, organizations, colleges &amp; universities etc. to educate and obtain support for the CPRG and our GHG reduction measures. When engaging these entities, activities will include PowerPoint presentations, roundtable discussions, and/or workshops.</t>
  </si>
  <si>
    <t>Extreme heat; Extreme cold; Drought; Public health and mortality; Economic/productivity losses; Cultural loss</t>
  </si>
  <si>
    <t>Other; Natural resource conservation and enhancement; Cultural Preservation</t>
  </si>
  <si>
    <t>Future plans: Two stakeholder meetings (one virtual and one in person) will be performed while preparing the CCAP. Feedback from the engagement will be utilized to inform the proposed GHG reduction measures and targets.</t>
  </si>
  <si>
    <t>Extreme heat; Drought</t>
  </si>
  <si>
    <t>Economic growth; Jobs and workforce; Affordability and cost savings; Resilience; Other</t>
  </si>
  <si>
    <t>Stakeholder Engagement: Through the development of this PCAP, ITCMI worked directly with GTB Environmental Services and GTB Administration Office. Quarterly meetings were held. Goals and objectives were given to ITCMI, to help develop this PCAP.</t>
  </si>
  <si>
    <t>Economic growth; Jobs and workforce;  Air quality; Public health; Resilience</t>
  </si>
  <si>
    <t>Unspecified EPA tool</t>
  </si>
  <si>
    <t>Due to time and budget constraints, training of Tribal members as outlined in our proposed workplan and a rigorous community engagement plan were not feasible to meet the PCAP deadline. At the request of the Tribe, EES engaged Tribal leadership and stakeholders and leveraged previous community engagement collected during the development of “A Climate Adaptation Plan for the Sicangu Lakota Oyate” in 2022. In addition, the Tribe pursued additional funding for community engagement to make up the original budget shortfall for our CPRG planning effort. On March 26, 2024, the Tribe was informed that their phase 1 submission for the Community Energy Innovation Prize was a winner in the amount of $100,000. This prize concept was largely focused on supporting community engagement around the Tribe’s CPRG and energy efforts and workforce development. This prize will allow the tribe to expand their community engagement as originally envisioned.</t>
  </si>
  <si>
    <t>Engagement plans and metrics</t>
  </si>
  <si>
    <t>Economic/productivity losses; Cost increases</t>
  </si>
  <si>
    <t xml:space="preserve">Economic growth; Jobs and workforce; Affordability and cost savings; Air quality; Resilience; Other; </t>
  </si>
  <si>
    <t>Extreme heat; Extreme cold; Flooding; Storms; Drought; Public health and mortality; Economic/productivity losses; Air quality</t>
  </si>
  <si>
    <t>Affordability and cost savings; Air quality; Public health; Resilience; Access to and quality of services and amenities; Other</t>
  </si>
  <si>
    <t>Little River Band of Ottawa Indians</t>
  </si>
  <si>
    <t>Public input was a major component in developing the PCAP. Flyers were created along with surveys being available for input from tribal members. ITCMI did not receive any input from tribal members on PCAP development. In development of the CCAP, two stakeholder meetings will be held for tribal members to provide input.</t>
  </si>
  <si>
    <t>Jobs and workforce; Affordability and cost savings; Resilience</t>
  </si>
  <si>
    <t>Through the development of this PCAP, ITCMI worked directly with NHBP Environmental Department and Administration Office. Quarterly meetings were held. Goals and objectives were given to ITCMI, to help develop this PCAP.</t>
  </si>
  <si>
    <t>Jobs and workforce; Affordability and cost savings; Air quality; Resilience; Natural resource conservation and enhancement</t>
  </si>
  <si>
    <t>Public input was a major component in developing this PCAP. This public stakeholder meeting took place at Saginaw Chippewa Indian Tribe State of the Tribe Event. During this event surveys were handed out to tribal members. Surveys explained this program and tribal members were given the opportunity to provide input for PCAP development. Members of the Tribes Environmental Department explained the CPRG Program and the PCAP. The following are public consensus for this PCAP: 1) Include a solar energy project for tribally owned facilities and tribally owned homes; 2) Provide an energy efficient form of public transportation for tribal members to use.</t>
  </si>
  <si>
    <t>Jobs and workforce; Affordability and cost savings; Air quality;  Other; Natural resource conservation and enhancement</t>
  </si>
  <si>
    <t>Public input was a major component in developing the PCAP. A series of public stakeholder meetings were held. One for the Tribe Elders and one for tribal members. The meeting for tribal members was held at Kewadin Casino, in Sault Ste. Marie, Michigan. ITCMI explained the CPRG program and components included in the PCAP. Public consensus from the stakeholder meetings was to introduce more alternate sources of energy for the Tribe.</t>
  </si>
  <si>
    <t>Air quality; Resilience; Access to and quality of services and amenities; Other; Natural resource conservation and enhancement</t>
  </si>
  <si>
    <t>LNR led development of the PCAP in late 2023 and early 2024, working in close collaboration with Planning, Public Works, Economic Development, and the LIBC. LNR staff also coordinated extensively with local utilities, Lummi-owned businesses, and other tribal staff to gather data for the GHG inventory and vet and refine assumptions underlying the quantitative estimates of emissions reduction, cost, cost effectiveness, and co-pollutant reduction. The Lummi Nation retained Cascadia Consulting Group, a Seattle-based sustainability planning firm, to support development of the following PCAP tasks: conduct the GHG inventory; identify and qualitatively evaluate draft PCAP measures to aid prioritization by tribal staff; prepare quantitative estimates of emissions reduction, cost, cost effectiveness, and co-pollutant reduction; and draft the PCAP report.</t>
  </si>
  <si>
    <t>Engagement-focused staff or contractor; Engagement plans and metrics</t>
  </si>
  <si>
    <t>Jobs and workforce; Affordability and cost savings; Air quality; Public health; Resilience; Other; Cultural Preservation</t>
  </si>
  <si>
    <t>The approach to developing this PCAP stemmed largely from the Tribe’s established work towards climate mitigation in the form of a Climate Adaptation Plan, and from direct engagement with Tribal staff, leadership, and the greater community to refine priority measures. Further, part of the overall PCAP/CCAP project approach includes a community outreach questionnaire that was disseminated to Tribal members and family living on Tribal property. The questionnaire was developed to “identify general perceptions about climate change, perceived impacts, priorities for mitigation action, and interest in learning more about ways to reduce GHG emissions.” Thirty Tribal members responded to the survey, though twenty-four respondents fully completed it.</t>
  </si>
  <si>
    <t>Flooding; Storms; Economic/productivity losses</t>
  </si>
  <si>
    <t>Air quality; Public health; Cultural Preservation</t>
  </si>
  <si>
    <t>Sand, Danbury, Round Lake, Maple Plan, and Gaslyn</t>
  </si>
  <si>
    <t>Held in-person stakeholder engagement meeting on March 13, 2024, where preliminary GHG analysis findings, along with the proposed GHG reduction measures developed from community input were presented. Feedback
was received to refine these measures and better represent the needs of the Tribe.</t>
  </si>
  <si>
    <t>Jobs and workforce; Affordability and cost savings; Air quality; Public health; Resilience; Other; Natural resource conservation and enhancement; Cultural Preservation</t>
  </si>
  <si>
    <t>Economic growth; Jobs and workforce; Affordability and cost savings; Air quality; Resilience; Access to and quality of services and amenities; Capacity-building; Other; Natural resource conservation and enhancement</t>
  </si>
  <si>
    <t>https://bbna.com/our-programs/natural-resources/environmental-program/</t>
  </si>
  <si>
    <t>Native Village of Aleknagik, Chignik Bay Tribal Council (formerly Native Village of Chignik), Native Village of Chignik Lagoon, Chignik Lake Village, Village of Clarks Point, Curyung Tribal Council, Egegik Village, Native Village of Ekwok (formerly Ekwok Village), Native Village of Ekuk, Igiugig Village, Village of Iliamna, Ivanof Bay Tribe (formerly Ivanof Bay Tribe and Ivanof Bay Village), Native Village of Kanatak, King Salmon Tribe, Kokhanok Village, New Koliganek Village Council, Levelock Village, Manokotak Village, Naknek Native Village, Newhalen Village, New Stuyahok Village, Nondalton Village, Pedro Bay Village, Native Village of Perryville, Native Village of Pilot Point, Native Village of Port Heiden, Portage Creek Village (Ohgsenakale), South Naknek Village, Traditional Village of Togiak, Twin Hills Village, Ugashik Village</t>
  </si>
  <si>
    <t>Distributed a survey to gauge community's priorities, potential projects, and to receive feedback and input on current and potential members.</t>
  </si>
  <si>
    <t>Public health and mortality; Cost increases</t>
  </si>
  <si>
    <t>Economic growth; Jobs and workforce; Affordability and cost savings; Resilience; Access to and quality of services and amenities</t>
  </si>
  <si>
    <t>They performed an initial stakeholder engagement process with the Tribal Council and project tribal working group.</t>
  </si>
  <si>
    <t>Wildfire; Drought; Public health and mortality; Economic/productivity losses</t>
  </si>
  <si>
    <t>Economic growth; Jobs and workforce; Affordability and cost savings; Air quality; Public health; Resilience; Access to and quality of services and amenities; Capacity-building; Other;  Natural resource conservation and enhancement; Cultural Preservation</t>
  </si>
  <si>
    <t>CAP Analysis?</t>
  </si>
  <si>
    <t>CAPs Analysis Page Number (PCAP pg. X-Y)</t>
  </si>
  <si>
    <t>HAPs Analysis Page Number (PCAP pg. X-Y)</t>
  </si>
  <si>
    <t>Workforce Analysis Included?</t>
  </si>
  <si>
    <t>Workforce Analysis Page Number (PCAP pg. X-Y)</t>
  </si>
  <si>
    <t>T6-T8</t>
  </si>
  <si>
    <t>PCAP pg. 63-66</t>
  </si>
  <si>
    <t>PDF pg. 39</t>
  </si>
  <si>
    <t>PDF pg. 5-6</t>
  </si>
  <si>
    <t>PDF pg. 28</t>
  </si>
  <si>
    <t>PDF pg. 30-31</t>
  </si>
  <si>
    <t>PCAP pg. 30-33, PDF pg. 76-79</t>
  </si>
  <si>
    <t>PCAP pg. 74</t>
  </si>
  <si>
    <t>PCAP pg. 7, 13</t>
  </si>
  <si>
    <t>PDF pg. 8-10</t>
  </si>
  <si>
    <t>PCAP pg. 33-35</t>
  </si>
  <si>
    <t>PDF pg. 63</t>
  </si>
  <si>
    <t>PCAP pg. 29</t>
  </si>
  <si>
    <t>PCAP pg. 50-53</t>
  </si>
  <si>
    <t>PCAP pg. 12</t>
  </si>
  <si>
    <t>PCAP pg. 52-55</t>
  </si>
  <si>
    <t>PCAP pg. 56-59</t>
  </si>
  <si>
    <t>PCAP pg. 59-61</t>
  </si>
  <si>
    <t>Appendix B pg. 1-3</t>
  </si>
  <si>
    <t>PCAP pg. 48-49</t>
  </si>
  <si>
    <t>PCAP pg. 30-31, 37, 42-43</t>
  </si>
  <si>
    <t>PCAP pg. 15-16, 20-21, 24</t>
  </si>
  <si>
    <t>PCAP pg. 29-32</t>
  </si>
  <si>
    <t>PCAP pg. 62-63</t>
  </si>
  <si>
    <t>PCAP pg. 74-77</t>
  </si>
  <si>
    <t>PCAP pg. 63</t>
  </si>
  <si>
    <t>PCAP pg. 77-79</t>
  </si>
  <si>
    <t>PCAP pg. 63-64</t>
  </si>
  <si>
    <t>PCAP pg. 79-81</t>
  </si>
  <si>
    <t>PCAP pg. 64-65</t>
  </si>
  <si>
    <t>PCAP pg. 81-83</t>
  </si>
  <si>
    <t>PCAP pg. 17-18, 104-106</t>
  </si>
  <si>
    <t>PCAP. pg 27</t>
  </si>
  <si>
    <t>PCAP pg. 37-39</t>
  </si>
  <si>
    <t>PCAP pg. 17-20</t>
  </si>
  <si>
    <t>PCAP pg. 41-46</t>
  </si>
  <si>
    <t>Appendix C pg. 1-11</t>
  </si>
  <si>
    <t>PCAP pg. 13, PCAP Attachment A pg. 1-8</t>
  </si>
  <si>
    <t>PCAP pg. 9-13</t>
  </si>
  <si>
    <t>PCAP pg. 21-23</t>
  </si>
  <si>
    <t>Qualified</t>
  </si>
  <si>
    <t>PCAP pg. 7-11, 15-16, 20-21</t>
  </si>
  <si>
    <t>PCAP pg. 23-25</t>
  </si>
  <si>
    <t xml:space="preserve">PCAP pg. 35 </t>
  </si>
  <si>
    <t>PDF pg. 1103</t>
  </si>
  <si>
    <t>PCAP pg. 54-58</t>
  </si>
  <si>
    <t>List of Sectors</t>
  </si>
  <si>
    <t>Measure Descriptions by Sector</t>
  </si>
  <si>
    <t>List of Measure Types</t>
  </si>
  <si>
    <t>Quantification Tools</t>
  </si>
  <si>
    <t>Tribes, Tribal Consortia, and U.S. Territories</t>
  </si>
  <si>
    <t>Approach Status</t>
  </si>
  <si>
    <t>Level of Funding Source Description</t>
  </si>
  <si>
    <t>Yes/No</t>
  </si>
  <si>
    <t>GWP</t>
  </si>
  <si>
    <t>Quantified?</t>
  </si>
  <si>
    <t>Equity tool used</t>
  </si>
  <si>
    <t>EPA Region</t>
  </si>
  <si>
    <t>Conversion Factor</t>
  </si>
  <si>
    <t>Conversion Description</t>
  </si>
  <si>
    <t>Achieve clean or renewable energy goals</t>
  </si>
  <si>
    <t>Planned</t>
  </si>
  <si>
    <t>Measure</t>
  </si>
  <si>
    <r>
      <t>CO</t>
    </r>
    <r>
      <rPr>
        <vertAlign val="subscript"/>
        <sz val="10"/>
        <color theme="1"/>
        <rFont val="Calibri"/>
        <family val="2"/>
      </rPr>
      <t>2</t>
    </r>
    <r>
      <rPr>
        <sz val="10"/>
        <color theme="1"/>
        <rFont val="Calibri"/>
        <family val="2"/>
      </rPr>
      <t>e</t>
    </r>
  </si>
  <si>
    <t>Region 1</t>
  </si>
  <si>
    <t>1 ton = 0.0907185 MT</t>
  </si>
  <si>
    <t>ICLEI Community Protocol</t>
  </si>
  <si>
    <t>Ongoing</t>
  </si>
  <si>
    <t>Sector</t>
  </si>
  <si>
    <t>AR3</t>
  </si>
  <si>
    <r>
      <t>CO</t>
    </r>
    <r>
      <rPr>
        <vertAlign val="subscript"/>
        <sz val="10"/>
        <color theme="1"/>
        <rFont val="Calibri"/>
        <family val="2"/>
      </rPr>
      <t>2</t>
    </r>
  </si>
  <si>
    <t>Region 2</t>
  </si>
  <si>
    <t>AR5 value for N2O</t>
  </si>
  <si>
    <t>Completed</t>
  </si>
  <si>
    <t>Overall</t>
  </si>
  <si>
    <r>
      <t>CH</t>
    </r>
    <r>
      <rPr>
        <vertAlign val="subscript"/>
        <sz val="10"/>
        <color theme="1"/>
        <rFont val="Calibri"/>
        <family val="2"/>
      </rPr>
      <t>4</t>
    </r>
  </si>
  <si>
    <t>Region 3</t>
  </si>
  <si>
    <t>1 lb = 0.453592 kg</t>
  </si>
  <si>
    <t>Facilitate community choice aggregation programs</t>
  </si>
  <si>
    <r>
      <t>N</t>
    </r>
    <r>
      <rPr>
        <vertAlign val="subscript"/>
        <sz val="10"/>
        <color theme="1"/>
        <rFont val="Calibri"/>
        <family val="2"/>
      </rPr>
      <t>2</t>
    </r>
    <r>
      <rPr>
        <sz val="10"/>
        <color theme="1"/>
        <rFont val="Calibri"/>
        <family val="2"/>
      </rPr>
      <t>O</t>
    </r>
  </si>
  <si>
    <t>Region 4</t>
  </si>
  <si>
    <t>1 kg = 0.001 MT</t>
  </si>
  <si>
    <r>
      <t>SF</t>
    </r>
    <r>
      <rPr>
        <vertAlign val="subscript"/>
        <sz val="10"/>
        <color theme="1"/>
        <rFont val="Calibri"/>
        <family val="2"/>
      </rPr>
      <t>6</t>
    </r>
  </si>
  <si>
    <t>Region 5</t>
  </si>
  <si>
    <t>1 lb = 0.000453592 MT</t>
  </si>
  <si>
    <t>Electricity; Commercial and residential buildings</t>
  </si>
  <si>
    <r>
      <t>NF</t>
    </r>
    <r>
      <rPr>
        <vertAlign val="subscript"/>
        <sz val="10"/>
        <color theme="1"/>
        <rFont val="Calibri"/>
        <family val="2"/>
      </rPr>
      <t>3</t>
    </r>
  </si>
  <si>
    <t>Region 6</t>
  </si>
  <si>
    <t>AR5 value for methane</t>
  </si>
  <si>
    <t>Region 7</t>
  </si>
  <si>
    <t>Region 8</t>
  </si>
  <si>
    <t>Region 9</t>
  </si>
  <si>
    <t>Region 10</t>
  </si>
  <si>
    <t>HFEs</t>
  </si>
  <si>
    <t>CARB Landfill Gas Tool</t>
  </si>
  <si>
    <t>Provide shore power to docked boats</t>
  </si>
  <si>
    <t>Promote water- or train-based freight transportation</t>
  </si>
  <si>
    <t>EPA Simplified GHG Emissions Calculator</t>
  </si>
  <si>
    <t>Build housing in transit connected locations</t>
  </si>
  <si>
    <t>LGOP</t>
  </si>
  <si>
    <t>RUS GHG Calculator</t>
  </si>
  <si>
    <t>EPA Data Explorer</t>
  </si>
  <si>
    <t>EPA Carbon Footprint Calculator</t>
  </si>
  <si>
    <t>Alaska EIMT</t>
  </si>
  <si>
    <t>Apply technology or best practices to improve fuel efficiency</t>
  </si>
  <si>
    <t>Reduce freight mileage</t>
  </si>
  <si>
    <t>Reduce idling</t>
  </si>
  <si>
    <t>Improve transportation systems management and operations</t>
  </si>
  <si>
    <t>Improve road conditions</t>
  </si>
  <si>
    <t>Commercial and residential buildings; Industry</t>
  </si>
  <si>
    <t>Industry; Commercial and residential buildings</t>
  </si>
  <si>
    <t>Transportation; Industry; Commercial and residential buildings</t>
  </si>
  <si>
    <t>Northern Arapaho Tribe of the Wind River Reservation</t>
  </si>
  <si>
    <t>Natural and working lands; Waste and materials management</t>
  </si>
  <si>
    <t>Increase thermal biomass conversion</t>
  </si>
  <si>
    <t>Fort Independence Indian Reservation</t>
  </si>
  <si>
    <t>Santa Ynez Band Of Mission Indians</t>
  </si>
  <si>
    <t>La Jolla Band of Luiseno Indians</t>
  </si>
  <si>
    <t>Agriculture; Natural and working lands</t>
  </si>
  <si>
    <t>Improve livestock management</t>
  </si>
  <si>
    <t>Choose relevant sector, works for all sectors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</si>
</sst>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000"/>
  </numFmts>
  <fonts count="24">
    <font>
      <sz val="11"/>
      <color theme="1"/>
      <name val="Aptos Narrow"/>
      <family val="2"/>
      <scheme val="minor"/>
    </font>
    <font>
      <b/>
      <sz val="10"/>
      <color theme="1"/>
      <name val="Calibri"/>
      <family val="2"/>
    </font>
    <font>
      <sz val="10"/>
      <color theme="1"/>
      <name val="Calibri"/>
      <family val="2"/>
    </font>
    <font>
      <b/>
      <sz val="11"/>
      <color theme="1"/>
      <name val="Aptos Narrow"/>
      <family val="2"/>
      <scheme val="minor"/>
    </font>
    <font>
      <b/>
      <sz val="10"/>
      <name val="Calibri"/>
      <family val="2"/>
    </font>
    <font>
      <sz val="11"/>
      <color theme="1"/>
      <name val="Aptos Narrow"/>
      <family val="2"/>
      <scheme val="minor"/>
    </font>
    <font>
      <b/>
      <u/>
      <sz val="10"/>
      <color theme="1"/>
      <name val="Calibri"/>
      <family val="2"/>
    </font>
    <font>
      <b/>
      <sz val="10"/>
      <color rgb="FF000000"/>
      <name val="Calibri"/>
      <family val="2"/>
    </font>
    <font>
      <sz val="10"/>
      <color rgb="FF000000"/>
      <name val="Calibri"/>
      <family val="2"/>
    </font>
    <font>
      <vertAlign val="subscript"/>
      <sz val="10"/>
      <color theme="1"/>
      <name val="Calibri"/>
      <family val="2"/>
    </font>
    <font>
      <u/>
      <sz val="11"/>
      <color theme="10"/>
      <name val="Aptos Narrow"/>
      <family val="2"/>
      <scheme val="minor"/>
    </font>
    <font>
      <u/>
      <sz val="10"/>
      <color theme="10"/>
      <name val="Calibri"/>
      <family val="2"/>
    </font>
    <font>
      <sz val="8"/>
      <name val="Aptos Narrow"/>
      <family val="2"/>
      <scheme val="minor"/>
    </font>
    <font>
      <sz val="10"/>
      <color theme="1"/>
      <name val="Calibri"/>
      <family val="2"/>
    </font>
    <font>
      <u/>
      <sz val="10"/>
      <color theme="10"/>
      <name val="Aptos Narrow"/>
      <family val="2"/>
      <scheme val="minor"/>
    </font>
    <font>
      <sz val="10"/>
      <color rgb="FF242424"/>
      <name val="Calibri"/>
      <family val="2"/>
    </font>
    <font>
      <sz val="10"/>
      <color rgb="FF111111"/>
      <name val="Calibri"/>
      <family val="2"/>
    </font>
    <font>
      <sz val="10"/>
      <name val="Calibri"/>
      <family val="2"/>
    </font>
    <font>
      <sz val="10"/>
      <color rgb="FF1B1B1B"/>
      <name val="Calibri"/>
      <family val="2"/>
    </font>
    <font>
      <sz val="10"/>
      <color theme="1"/>
      <name val="Calibri"/>
      <family val="2"/>
    </font>
    <font>
      <sz val="10"/>
      <color theme="1"/>
      <name val="Calibri"/>
      <family val="2"/>
    </font>
    <font>
      <sz val="10"/>
      <color theme="1"/>
      <name val="Aptos Narrow"/>
      <family val="2"/>
      <scheme val="minor"/>
    </font>
    <font>
      <sz val="10"/>
      <color theme="1"/>
      <name val="Calibri"/>
      <family val="2"/>
    </font>
    <font>
      <sz val="10"/>
      <color theme="1"/>
      <name val="Calibri"/>
      <family val="2"/>
    </font>
  </fonts>
  <fills count="11">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3" tint="0.49998474074526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s>
  <cellStyleXfs count="4">
    <xf numFmtId="0" fontId="0" fillId="0" borderId="0"/>
    <xf numFmtId="0" fontId="10" fillId="0" borderId="0" applyNumberFormat="0" applyFill="0" applyBorder="0" applyAlignment="0" applyProtection="0"/>
    <xf numFmtId="43" fontId="5" fillId="0" borderId="0" applyFont="0" applyFill="0" applyBorder="0" applyAlignment="0" applyProtection="0"/>
    <xf numFmtId="0" fontId="5" fillId="0" borderId="0"/>
  </cellStyleXfs>
  <cellXfs count="82">
    <xf numFmtId="0" fontId="0" fillId="0" borderId="0" xfId="0"/>
    <xf numFmtId="0" fontId="1" fillId="3" borderId="1" xfId="0" applyFont="1" applyFill="1" applyBorder="1" applyAlignment="1">
      <alignment horizontal="center" vertical="center" wrapText="1"/>
    </xf>
    <xf numFmtId="0" fontId="2" fillId="0" borderId="0" xfId="0" applyFont="1"/>
    <xf numFmtId="0" fontId="1" fillId="2" borderId="1" xfId="0" applyFont="1" applyFill="1" applyBorder="1" applyAlignment="1">
      <alignment horizontal="center" vertical="center" wrapText="1"/>
    </xf>
    <xf numFmtId="0" fontId="2" fillId="0" borderId="0" xfId="0" applyFont="1" applyAlignment="1">
      <alignment horizontal="left" vertical="top" wrapText="1"/>
    </xf>
    <xf numFmtId="0" fontId="3" fillId="0" borderId="0" xfId="0" applyFont="1"/>
    <xf numFmtId="0" fontId="1" fillId="5" borderId="1" xfId="0" applyFont="1" applyFill="1" applyBorder="1" applyAlignment="1">
      <alignment horizontal="center" vertical="center" wrapText="1"/>
    </xf>
    <xf numFmtId="0" fontId="2" fillId="0" borderId="0" xfId="0" applyFont="1" applyAlignment="1">
      <alignment horizontal="left" vertical="top"/>
    </xf>
    <xf numFmtId="0" fontId="6" fillId="0" borderId="0" xfId="0" applyFont="1"/>
    <xf numFmtId="0" fontId="2" fillId="0" borderId="0" xfId="0" applyFont="1" applyAlignment="1">
      <alignment wrapText="1"/>
    </xf>
    <xf numFmtId="0" fontId="6" fillId="0" borderId="0" xfId="0" applyFont="1" applyAlignment="1">
      <alignment wrapText="1"/>
    </xf>
    <xf numFmtId="0" fontId="2" fillId="0" borderId="0" xfId="0" applyFont="1" applyAlignment="1">
      <alignment horizontal="center" vertical="center"/>
    </xf>
    <xf numFmtId="0" fontId="4" fillId="9" borderId="1" xfId="0" applyFont="1" applyFill="1" applyBorder="1" applyAlignment="1">
      <alignment horizontal="center" vertical="center" wrapText="1"/>
    </xf>
    <xf numFmtId="0" fontId="14" fillId="0" borderId="0" xfId="1" applyFont="1" applyAlignment="1">
      <alignment horizontal="left" vertical="top" wrapText="1"/>
    </xf>
    <xf numFmtId="0" fontId="8" fillId="0" borderId="0" xfId="0" applyFont="1" applyAlignment="1">
      <alignment wrapText="1"/>
    </xf>
    <xf numFmtId="0" fontId="16" fillId="0" borderId="0" xfId="0" applyFont="1" applyAlignment="1">
      <alignment horizontal="left" vertical="top" wrapText="1"/>
    </xf>
    <xf numFmtId="0" fontId="11" fillId="0" borderId="0" xfId="1" applyFont="1" applyFill="1" applyAlignment="1">
      <alignment horizontal="left" vertical="top" wrapText="1"/>
    </xf>
    <xf numFmtId="0" fontId="4" fillId="5"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1" fillId="0" borderId="0" xfId="0" applyFont="1" applyAlignment="1">
      <alignment horizontal="left" vertical="top" wrapText="1"/>
    </xf>
    <xf numFmtId="0" fontId="0" fillId="0" borderId="0" xfId="0" applyAlignment="1">
      <alignment vertical="top"/>
    </xf>
    <xf numFmtId="0" fontId="11" fillId="0" borderId="0" xfId="1" applyFont="1" applyFill="1" applyAlignment="1">
      <alignment vertical="top" wrapText="1"/>
    </xf>
    <xf numFmtId="0" fontId="14" fillId="0" borderId="0" xfId="1" applyFont="1" applyFill="1" applyAlignment="1">
      <alignment horizontal="left" vertical="top" wrapText="1"/>
    </xf>
    <xf numFmtId="0" fontId="23" fillId="0" borderId="0" xfId="0" applyFont="1" applyAlignment="1">
      <alignment horizontal="left" vertical="top" wrapText="1"/>
    </xf>
    <xf numFmtId="0" fontId="10" fillId="0" borderId="0" xfId="1" applyFill="1" applyAlignment="1">
      <alignment horizontal="left" vertical="top" wrapText="1"/>
    </xf>
    <xf numFmtId="0" fontId="1" fillId="10" borderId="1" xfId="0" applyFont="1" applyFill="1" applyBorder="1" applyAlignment="1">
      <alignment horizontal="center" vertical="center" wrapText="1"/>
    </xf>
    <xf numFmtId="1" fontId="2" fillId="0" borderId="0" xfId="2" applyNumberFormat="1" applyFont="1" applyFill="1" applyAlignment="1">
      <alignment horizontal="left" vertical="top" wrapText="1"/>
    </xf>
    <xf numFmtId="0" fontId="8" fillId="0" borderId="0" xfId="0" applyFont="1"/>
    <xf numFmtId="0" fontId="4" fillId="6" borderId="7"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17" fillId="0" borderId="0" xfId="0" applyFont="1" applyAlignment="1">
      <alignment horizontal="left" vertical="top" wrapText="1"/>
    </xf>
    <xf numFmtId="4" fontId="17" fillId="0" borderId="0" xfId="0" applyNumberFormat="1" applyFont="1" applyAlignment="1">
      <alignment horizontal="left" vertical="top" wrapText="1"/>
    </xf>
    <xf numFmtId="3" fontId="17" fillId="0" borderId="0" xfId="0" applyNumberFormat="1" applyFont="1" applyAlignment="1">
      <alignment horizontal="left" vertical="top" wrapText="1"/>
    </xf>
    <xf numFmtId="0" fontId="17" fillId="0" borderId="0" xfId="0" applyFont="1" applyAlignment="1">
      <alignment vertical="top" wrapText="1"/>
    </xf>
    <xf numFmtId="0" fontId="14" fillId="0" borderId="0" xfId="1" applyFont="1" applyFill="1" applyAlignment="1">
      <alignment vertical="top" wrapText="1"/>
    </xf>
    <xf numFmtId="0" fontId="10" fillId="0" borderId="0" xfId="1" applyFill="1" applyAlignment="1">
      <alignment wrapText="1"/>
    </xf>
    <xf numFmtId="0" fontId="10" fillId="0" borderId="0" xfId="1" applyFill="1" applyAlignment="1">
      <alignment vertical="top" wrapText="1"/>
    </xf>
    <xf numFmtId="14" fontId="17" fillId="0" borderId="0" xfId="0" applyNumberFormat="1" applyFont="1" applyAlignment="1">
      <alignment horizontal="left" vertical="top" wrapText="1"/>
    </xf>
    <xf numFmtId="164" fontId="17" fillId="0" borderId="0" xfId="2" applyNumberFormat="1" applyFont="1" applyFill="1" applyAlignment="1">
      <alignment horizontal="left" vertical="top" wrapText="1"/>
    </xf>
    <xf numFmtId="0" fontId="8" fillId="0" borderId="0" xfId="0" applyFont="1" applyAlignment="1">
      <alignment horizontal="left" vertical="top" wrapText="1"/>
    </xf>
    <xf numFmtId="1" fontId="17" fillId="0" borderId="0" xfId="0" applyNumberFormat="1" applyFont="1" applyAlignment="1">
      <alignment horizontal="left" vertical="top" wrapText="1"/>
    </xf>
    <xf numFmtId="0" fontId="2" fillId="0" borderId="0" xfId="0" applyFont="1" applyAlignment="1">
      <alignment vertical="top" wrapText="1"/>
    </xf>
    <xf numFmtId="0" fontId="8" fillId="0" borderId="0" xfId="0" applyFont="1" applyAlignment="1">
      <alignment vertical="top" wrapText="1"/>
    </xf>
    <xf numFmtId="0" fontId="15" fillId="0" borderId="0" xfId="0" applyFont="1" applyAlignment="1">
      <alignment horizontal="left" vertical="top" wrapText="1"/>
    </xf>
    <xf numFmtId="165" fontId="17" fillId="0" borderId="0" xfId="0" applyNumberFormat="1" applyFont="1" applyAlignment="1">
      <alignment horizontal="left" vertical="top" wrapText="1"/>
    </xf>
    <xf numFmtId="0" fontId="18" fillId="0" borderId="0" xfId="0" applyFont="1" applyAlignment="1">
      <alignment horizontal="left" vertical="top" wrapText="1"/>
    </xf>
    <xf numFmtId="3" fontId="17" fillId="0" borderId="0" xfId="0" quotePrefix="1" applyNumberFormat="1" applyFont="1" applyAlignment="1">
      <alignment horizontal="left" vertical="top" wrapText="1"/>
    </xf>
    <xf numFmtId="0" fontId="14" fillId="0" borderId="0" xfId="1" applyFont="1" applyFill="1" applyAlignment="1">
      <alignment wrapText="1"/>
    </xf>
    <xf numFmtId="0" fontId="17" fillId="0" borderId="0" xfId="0" quotePrefix="1" applyFont="1" applyAlignment="1">
      <alignment horizontal="left" vertical="top" wrapText="1"/>
    </xf>
    <xf numFmtId="0" fontId="18" fillId="0" borderId="0" xfId="0" applyFont="1" applyAlignment="1">
      <alignment vertical="top" wrapText="1"/>
    </xf>
    <xf numFmtId="0" fontId="11" fillId="0" borderId="0" xfId="1" applyFont="1" applyFill="1" applyAlignment="1">
      <alignment vertical="top"/>
    </xf>
    <xf numFmtId="164" fontId="2" fillId="0" borderId="0" xfId="0" applyNumberFormat="1" applyFont="1" applyAlignment="1">
      <alignment horizontal="left" vertical="top" wrapText="1"/>
    </xf>
    <xf numFmtId="0" fontId="21" fillId="0" borderId="0" xfId="0" applyFont="1" applyAlignment="1">
      <alignment horizontal="left" vertical="top" wrapText="1"/>
    </xf>
    <xf numFmtId="164" fontId="17" fillId="0" borderId="0" xfId="0" applyNumberFormat="1" applyFont="1" applyAlignment="1">
      <alignment horizontal="left" vertical="top" wrapText="1"/>
    </xf>
    <xf numFmtId="1" fontId="2" fillId="0" borderId="0" xfId="0" applyNumberFormat="1" applyFont="1" applyAlignment="1">
      <alignment horizontal="left" vertical="top" wrapText="1"/>
    </xf>
    <xf numFmtId="164" fontId="2" fillId="0" borderId="0" xfId="2" applyNumberFormat="1" applyFont="1" applyFill="1" applyBorder="1" applyAlignment="1">
      <alignment horizontal="left" vertical="top" wrapText="1"/>
    </xf>
    <xf numFmtId="2" fontId="2" fillId="0" borderId="0" xfId="2" applyNumberFormat="1" applyFont="1" applyFill="1" applyAlignment="1">
      <alignment horizontal="left" vertical="top" wrapText="1"/>
    </xf>
    <xf numFmtId="0" fontId="0" fillId="0" borderId="0" xfId="0" applyAlignment="1">
      <alignment wrapText="1"/>
    </xf>
    <xf numFmtId="0" fontId="22" fillId="0" borderId="0" xfId="0" applyFont="1" applyAlignment="1">
      <alignment horizontal="left" vertical="top" wrapText="1"/>
    </xf>
    <xf numFmtId="0" fontId="13" fillId="0" borderId="0" xfId="0" applyFont="1" applyAlignment="1">
      <alignment horizontal="left" vertical="top" wrapText="1"/>
    </xf>
    <xf numFmtId="0" fontId="19" fillId="0" borderId="0" xfId="0" applyFont="1" applyAlignment="1">
      <alignment wrapText="1"/>
    </xf>
    <xf numFmtId="0" fontId="20" fillId="0" borderId="0" xfId="0" applyFont="1" applyAlignment="1">
      <alignment horizontal="left" vertical="top" wrapText="1"/>
    </xf>
    <xf numFmtId="0" fontId="2" fillId="0" borderId="0" xfId="0" quotePrefix="1" applyFont="1" applyAlignment="1">
      <alignment horizontal="left" vertical="top" wrapText="1"/>
    </xf>
    <xf numFmtId="0" fontId="7" fillId="0" borderId="0" xfId="0" applyFont="1" applyAlignment="1">
      <alignment horizontal="left" vertical="top"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2" borderId="4" xfId="0" applyFont="1" applyFill="1" applyBorder="1" applyAlignment="1">
      <alignment horizontal="center" wrapText="1"/>
    </xf>
    <xf numFmtId="0" fontId="1" fillId="2" borderId="6" xfId="0" applyFont="1" applyFill="1" applyBorder="1" applyAlignment="1">
      <alignment horizontal="center" wrapText="1"/>
    </xf>
    <xf numFmtId="0" fontId="4" fillId="6" borderId="2"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8" borderId="3"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4" fillId="9" borderId="4" xfId="0" applyFont="1" applyFill="1" applyBorder="1" applyAlignment="1">
      <alignment horizontal="center" vertical="center" wrapText="1"/>
    </xf>
    <xf numFmtId="0" fontId="4" fillId="9" borderId="6" xfId="0" applyFont="1" applyFill="1" applyBorder="1" applyAlignment="1">
      <alignment horizontal="center" vertical="center" wrapText="1"/>
    </xf>
    <xf numFmtId="3" fontId="17" fillId="0" borderId="0" xfId="2" applyNumberFormat="1" applyFont="1" applyFill="1" applyAlignment="1">
      <alignment horizontal="left" vertical="top" wrapText="1"/>
    </xf>
    <xf numFmtId="3" fontId="2" fillId="0" borderId="0" xfId="2" applyNumberFormat="1" applyFont="1" applyFill="1" applyAlignment="1">
      <alignment horizontal="left" vertical="top" wrapText="1"/>
    </xf>
  </cellXfs>
  <cellStyles count="4">
    <cellStyle name="Comma" xfId="2" builtinId="3"/>
    <cellStyle name="Hyperlink" xfId="1" builtinId="8"/>
    <cellStyle name="Normal" xfId="0" builtinId="0"/>
    <cellStyle name="Normal 2" xfId="3" xr:uid="{1062F49B-3726-4FB1-9EA6-0EA51F127462}"/>
  </cellStyles>
  <dxfs count="0"/>
  <tableStyles count="0" defaultTableStyle="TableStyleMedium2" defaultPivotStyle="PivotStyleMedium9"/>
  <colors>
    <mruColors>
      <color rgb="FFF9F7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D2EF7716-7B47-49AA-BC89-60DC6F458E36}">
    <nsvFilter filterId="{00000000-0001-0000-0000-000000000000}" ref="A2:Y116" tableId="0"/>
  </namedSheetView>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97FB735E-2E0A-48AA-BF39-F08B9AC7A1C2}"/>
  <namedSheetView name="View2" id="{107B56DD-D927-42FE-AFC8-2F4CC991C724}"/>
  <namedSheetView name="View3" id="{CA38F445-A4D5-42D2-BFA9-CEB50283771E}"/>
  <namedSheetView name="View4" id="{8C465C0B-7CBC-4592-8BBB-8D1D4BA75A7B}"/>
  <namedSheetView name="View5" id="{80270346-DD25-46A5-9BF0-C75A9058154B}"/>
</namedSheetViews>
</file>

<file path=xl/namedSheetViews/namedSheetView3.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242B9CFD-B6DF-45B2-B8C1-91757D4D4EE9}"/>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epa.gov/system/files/documents/2024-04/atni-pcap.pdf" TargetMode="External"/><Relationship Id="rId21" Type="http://schemas.openxmlformats.org/officeDocument/2006/relationships/hyperlink" Target="https://www.epa.gov/system/files/documents/2024-04/santa-ynez-band-of-chumash-indians-pcap.pdf" TargetMode="External"/><Relationship Id="rId42" Type="http://schemas.openxmlformats.org/officeDocument/2006/relationships/hyperlink" Target="https://www.epa.gov/system/files/documents/2024-04/eastern-band-of-cherokee-indians-pcap.pdf" TargetMode="External"/><Relationship Id="rId47" Type="http://schemas.openxmlformats.org/officeDocument/2006/relationships/hyperlink" Target="https://www.epa.gov/system/files/documents/2024-04/gila-river-indian-community-pcap.pdf" TargetMode="External"/><Relationship Id="rId63" Type="http://schemas.openxmlformats.org/officeDocument/2006/relationships/hyperlink" Target="https://www.epa.gov/system/files/documents/2024-04/wtgha-pcap.pdf" TargetMode="External"/><Relationship Id="rId68" Type="http://schemas.openxmlformats.org/officeDocument/2006/relationships/hyperlink" Target="https://www.epa.gov/system/files/documents/2024-04/pueblo-of-tesuque-pcap.pdf" TargetMode="External"/><Relationship Id="rId84" Type="http://schemas.openxmlformats.org/officeDocument/2006/relationships/hyperlink" Target="https://www.epa.gov/system/files/documents/2024-04/poarch-band-of-creek-indians-pcap.pdf" TargetMode="External"/><Relationship Id="rId89" Type="http://schemas.openxmlformats.org/officeDocument/2006/relationships/hyperlink" Target="https://www.epa.gov/system/files/documents/2024-04/usrt-pcap.pdf" TargetMode="External"/><Relationship Id="rId16" Type="http://schemas.openxmlformats.org/officeDocument/2006/relationships/hyperlink" Target="https://www.epa.gov/system/files/documents/2024-04/spirit-lake-tribe-pcap.pdf" TargetMode="External"/><Relationship Id="rId11" Type="http://schemas.openxmlformats.org/officeDocument/2006/relationships/hyperlink" Target="https://www.epa.gov/system/files/documents/2024-04/tejon-tribe-pcap.pdf" TargetMode="External"/><Relationship Id="rId32" Type="http://schemas.openxmlformats.org/officeDocument/2006/relationships/hyperlink" Target="https://www.epa.gov/system/files/documents/2024-03/owens-valley-indian-water-commission-pcap.pdf" TargetMode="External"/><Relationship Id="rId37" Type="http://schemas.openxmlformats.org/officeDocument/2006/relationships/hyperlink" Target="https://www.epa.gov/system/files/documents/2024-04/pueblo-of-tesuque-pcap.pdf" TargetMode="External"/><Relationship Id="rId53" Type="http://schemas.openxmlformats.org/officeDocument/2006/relationships/hyperlink" Target="https://www.epa.gov/system/files/documents/2024-04/sokaogon-chippewa-community-pcap.pdf" TargetMode="External"/><Relationship Id="rId58" Type="http://schemas.openxmlformats.org/officeDocument/2006/relationships/hyperlink" Target="https://www.epa.gov/system/files/documents/2024-03/5d-98t77401-pala-san-diego-tribal-collective.pdf" TargetMode="External"/><Relationship Id="rId74" Type="http://schemas.openxmlformats.org/officeDocument/2006/relationships/hyperlink" Target="https://www.epa.gov/system/files/documents/2024-04/houlton-band-of-maliseet-indians-pcaps.pdf" TargetMode="External"/><Relationship Id="rId79" Type="http://schemas.openxmlformats.org/officeDocument/2006/relationships/hyperlink" Target="https://www.epa.gov/system/files/documents/2024-04/inter-tribal-council-of-michgian-combined-pcap.pdf" TargetMode="External"/><Relationship Id="rId5" Type="http://schemas.openxmlformats.org/officeDocument/2006/relationships/hyperlink" Target="https://www.epa.gov/system/files/documents/2024-04/mohegan-tribe-pcap.pdf" TargetMode="External"/><Relationship Id="rId90" Type="http://schemas.openxmlformats.org/officeDocument/2006/relationships/hyperlink" Target="https://www.epa.gov/system/files/documents/2024-04/fallon-paiute-shoshone-tribe-pcap.pdf" TargetMode="External"/><Relationship Id="rId95" Type="http://schemas.openxmlformats.org/officeDocument/2006/relationships/printerSettings" Target="../printerSettings/printerSettings1.bin"/><Relationship Id="rId22" Type="http://schemas.openxmlformats.org/officeDocument/2006/relationships/hyperlink" Target="https://www.epa.gov/system/files/documents/2024-03/5d-98t76201-blue-lake-pcap.pdf" TargetMode="External"/><Relationship Id="rId27" Type="http://schemas.openxmlformats.org/officeDocument/2006/relationships/hyperlink" Target="https://www.epa.gov/system/files/documents/2024-04/salt-river-pima-maricopa-indian-community-pcap.pdf" TargetMode="External"/><Relationship Id="rId43" Type="http://schemas.openxmlformats.org/officeDocument/2006/relationships/hyperlink" Target="https://www.epa.gov/system/files/documents/2024-03/northern-arapaho-pcap.pdf" TargetMode="External"/><Relationship Id="rId48" Type="http://schemas.openxmlformats.org/officeDocument/2006/relationships/hyperlink" Target="https://www.epa.gov/system/files/documents/2024-04/inter-tribal-council-of-michgian-combined-pcap.pdf" TargetMode="External"/><Relationship Id="rId64" Type="http://schemas.openxmlformats.org/officeDocument/2006/relationships/hyperlink" Target="https://www.epa.gov/system/files/documents/2024-04/san-carlos-apache-tribe-pcap.pdf" TargetMode="External"/><Relationship Id="rId69" Type="http://schemas.openxmlformats.org/officeDocument/2006/relationships/hyperlink" Target="https://www.epa.gov/system/files/documents/2024-03/la-jolla-band-of-luiseno-indians-pcap.pdf" TargetMode="External"/><Relationship Id="rId8" Type="http://schemas.openxmlformats.org/officeDocument/2006/relationships/hyperlink" Target="https://www.epa.gov/system/files/documents/2024-04/portgamblesklallamtribe-pcap.pdf" TargetMode="External"/><Relationship Id="rId51" Type="http://schemas.openxmlformats.org/officeDocument/2006/relationships/hyperlink" Target="https://www.epa.gov/system/files/documents/2024-03/kbic-pcap.pdf" TargetMode="External"/><Relationship Id="rId72" Type="http://schemas.openxmlformats.org/officeDocument/2006/relationships/hyperlink" Target="https://www.epa.gov/system/files/other-files/2024-04/samish-indian-nation-additional-appendices.zip" TargetMode="External"/><Relationship Id="rId80" Type="http://schemas.openxmlformats.org/officeDocument/2006/relationships/hyperlink" Target="https://www.epa.gov/system/files/documents/2024-04/iipay-nation-of-santa-ysabel-pcap.pdf" TargetMode="External"/><Relationship Id="rId85" Type="http://schemas.openxmlformats.org/officeDocument/2006/relationships/hyperlink" Target="https://www.epa.gov/system/files/documents/2024-03/pechanga-pcap.pdf" TargetMode="External"/><Relationship Id="rId93" Type="http://schemas.openxmlformats.org/officeDocument/2006/relationships/hyperlink" Target="https://www.epa.gov/system/files/documents/2024-03/anthc-pcap-consolidated.pdf" TargetMode="External"/><Relationship Id="rId3" Type="http://schemas.openxmlformats.org/officeDocument/2006/relationships/hyperlink" Target="https://www.epa.gov/system/files/documents/2024-04/pit-pcap.pdf" TargetMode="External"/><Relationship Id="rId12" Type="http://schemas.openxmlformats.org/officeDocument/2006/relationships/hyperlink" Target="https://www.epa.gov/system/files/documents/2024-04/chippewa-cree-pcap.pdf" TargetMode="External"/><Relationship Id="rId17" Type="http://schemas.openxmlformats.org/officeDocument/2006/relationships/hyperlink" Target="https://www.epa.gov/system/files/documents/2024-04/hopi-pcap.pdf" TargetMode="External"/><Relationship Id="rId25" Type="http://schemas.openxmlformats.org/officeDocument/2006/relationships/hyperlink" Target="https://www.epa.gov/system/files/documents/2024-03/northern-cheyenne-pcap.pdf" TargetMode="External"/><Relationship Id="rId33" Type="http://schemas.openxmlformats.org/officeDocument/2006/relationships/hyperlink" Target="https://www.epa.gov/system/files/documents/2024-03/owens-valley-indian-water-commission-pcap.pdf" TargetMode="External"/><Relationship Id="rId38" Type="http://schemas.openxmlformats.org/officeDocument/2006/relationships/hyperlink" Target="https://www.epa.gov/system/files/documents/2024-04/itkn-pcap.pdf" TargetMode="External"/><Relationship Id="rId46" Type="http://schemas.openxmlformats.org/officeDocument/2006/relationships/hyperlink" Target="https://www.epa.gov/system/files/documents/2024-03/5d-98t78901-rincon-band-of-luiseno-indians-pcap.pdf" TargetMode="External"/><Relationship Id="rId59" Type="http://schemas.openxmlformats.org/officeDocument/2006/relationships/hyperlink" Target="https://www.epa.gov/system/files/documents/2024-04/inter-tribal-council-of-michgian-combined-pcap.pdf" TargetMode="External"/><Relationship Id="rId67" Type="http://schemas.openxmlformats.org/officeDocument/2006/relationships/hyperlink" Target="https://www.epa.gov/system/files/documents/2024-04/pueblo-of-tesuque-pcap.pdf" TargetMode="External"/><Relationship Id="rId20" Type="http://schemas.openxmlformats.org/officeDocument/2006/relationships/hyperlink" Target="https://www.epa.gov/system/files/documents/2024-04/mashpee-wampanoag-tribe-climate-action-plan.pdf" TargetMode="External"/><Relationship Id="rId41" Type="http://schemas.openxmlformats.org/officeDocument/2006/relationships/hyperlink" Target="https://www.epa.gov/system/files/documents/2024-04/ltbb-pcap.pdf" TargetMode="External"/><Relationship Id="rId54" Type="http://schemas.openxmlformats.org/officeDocument/2006/relationships/hyperlink" Target="https://www.epa.gov/system/files/documents/2024-04/muscogee-creek-nation-pcap.pdf" TargetMode="External"/><Relationship Id="rId62" Type="http://schemas.openxmlformats.org/officeDocument/2006/relationships/hyperlink" Target="https://www.epa.gov/system/files/documents/2024-04/catawba-nation-pcap.pdf" TargetMode="External"/><Relationship Id="rId70" Type="http://schemas.openxmlformats.org/officeDocument/2006/relationships/hyperlink" Target="https://www.epa.gov/system/files/documents/2024-04/tule-river-indian-tribal-council-pcap.pdf" TargetMode="External"/><Relationship Id="rId75" Type="http://schemas.openxmlformats.org/officeDocument/2006/relationships/hyperlink" Target="https://www.epa.gov/system/files/documents/2024-04/houlton-band-of-maliseet-indians-pcaps.pdf" TargetMode="External"/><Relationship Id="rId83" Type="http://schemas.openxmlformats.org/officeDocument/2006/relationships/hyperlink" Target="https://www.epa.gov/system/files/documents/2024-04/shinnecock-nation-pcap.pdf" TargetMode="External"/><Relationship Id="rId88" Type="http://schemas.openxmlformats.org/officeDocument/2006/relationships/hyperlink" Target="https://bbna.com/wp-content/uploads/2024/03/FINAL_BBNA-Tribal-PCAP-1-1.pdf" TargetMode="External"/><Relationship Id="rId91" Type="http://schemas.openxmlformats.org/officeDocument/2006/relationships/hyperlink" Target="https://www.epa.gov/system/files/other-files/2024-04/nez-perce-additional-appendices.zip" TargetMode="External"/><Relationship Id="rId96" Type="http://schemas.microsoft.com/office/2019/04/relationships/namedSheetView" Target="../namedSheetViews/namedSheetView1.xml"/><Relationship Id="rId1" Type="http://schemas.openxmlformats.org/officeDocument/2006/relationships/hyperlink" Target="https://www.epa.gov/system/files/documents/2024-04/vieo-ira-cprggp-pcap.pdf" TargetMode="External"/><Relationship Id="rId6" Type="http://schemas.openxmlformats.org/officeDocument/2006/relationships/hyperlink" Target="https://www.epa.gov/system/files/documents/2024-03/samish-indian-nation-priority-climate-action-plan.pdf" TargetMode="External"/><Relationship Id="rId15" Type="http://schemas.openxmlformats.org/officeDocument/2006/relationships/hyperlink" Target="https://www.epa.gov/system/files/documents/2024-03/jamestownsklallamcprg-pcap.pdf" TargetMode="External"/><Relationship Id="rId23" Type="http://schemas.openxmlformats.org/officeDocument/2006/relationships/hyperlink" Target="https://www.epa.gov/system/files/documents/2024-04/american-samoa-pcap.pdf" TargetMode="External"/><Relationship Id="rId28" Type="http://schemas.openxmlformats.org/officeDocument/2006/relationships/hyperlink" Target="https://www.epa.gov/system/files/documents/2024-04/cnmi-pcap_0.pdf" TargetMode="External"/><Relationship Id="rId36" Type="http://schemas.openxmlformats.org/officeDocument/2006/relationships/hyperlink" Target="https://www.epa.gov/system/files/documents/2024-04/pueblo-of-santa-ana-cap.pdf" TargetMode="External"/><Relationship Id="rId49" Type="http://schemas.openxmlformats.org/officeDocument/2006/relationships/hyperlink" Target="https://www.epa.gov/system/files/documents/2024-04/ramona-band-of-chuilla-pcap.pdf" TargetMode="External"/><Relationship Id="rId57" Type="http://schemas.openxmlformats.org/officeDocument/2006/relationships/hyperlink" Target="https://www.epa.gov/system/files/documents/2024-04/inter-tribal-council-of-michgian-combined-pcap.pdf" TargetMode="External"/><Relationship Id="rId10" Type="http://schemas.openxmlformats.org/officeDocument/2006/relationships/hyperlink" Target="https://www.epa.gov/system/files/documents/2024-04/s-ute-pcap.pdf" TargetMode="External"/><Relationship Id="rId31" Type="http://schemas.openxmlformats.org/officeDocument/2006/relationships/hyperlink" Target="https://www.epa.gov/system/files/documents/2024-04/houlton-band-of-maliseet-indians-pcaps.pdf" TargetMode="External"/><Relationship Id="rId44" Type="http://schemas.openxmlformats.org/officeDocument/2006/relationships/hyperlink" Target="https://www.epa.gov/system/files/documents/2024-04/guam-pcap.pdf" TargetMode="External"/><Relationship Id="rId52" Type="http://schemas.openxmlformats.org/officeDocument/2006/relationships/hyperlink" Target="https://www.epa.gov/system/files/documents/2024-04/shakopee-mdewakanton-sioux-community-pcap.pdf" TargetMode="External"/><Relationship Id="rId60" Type="http://schemas.openxmlformats.org/officeDocument/2006/relationships/hyperlink" Target="https://www.epa.gov/system/files/documents/2024-04/inter-tribal-council-of-michgian-combined-pcap.pdf" TargetMode="External"/><Relationship Id="rId65" Type="http://schemas.openxmlformats.org/officeDocument/2006/relationships/hyperlink" Target="https://www.epa.gov/system/files/documents/2024-04/st-croix-chippewa-tribe-pcap.pdf" TargetMode="External"/><Relationship Id="rId73" Type="http://schemas.openxmlformats.org/officeDocument/2006/relationships/hyperlink" Target="https://www.epa.gov/system/files/documents/2024-04/chugach-eyak-pcap.pdf" TargetMode="External"/><Relationship Id="rId78" Type="http://schemas.openxmlformats.org/officeDocument/2006/relationships/hyperlink" Target="https://www.epa.gov/system/files/documents/2024-04/inter-tribal-council-of-michgian-combined-pcap.pdf" TargetMode="External"/><Relationship Id="rId81" Type="http://schemas.openxmlformats.org/officeDocument/2006/relationships/hyperlink" Target="https://www.epa.gov/system/files/documents/2024-04/usrt-pcap.pdf" TargetMode="External"/><Relationship Id="rId86" Type="http://schemas.openxmlformats.org/officeDocument/2006/relationships/hyperlink" Target="https://www.epa.gov/system/files/documents/2024-04/village-of-solomon-pcap.pdf" TargetMode="External"/><Relationship Id="rId94" Type="http://schemas.openxmlformats.org/officeDocument/2006/relationships/hyperlink" Target="https://www.epa.gov/system/files/documents/2024-04/native-village-of-unalakleet-pcap.pdf" TargetMode="External"/><Relationship Id="rId4" Type="http://schemas.openxmlformats.org/officeDocument/2006/relationships/hyperlink" Target="https://www.epa.gov/system/files/documents/2024-04/prairie-band-pcap.pdf" TargetMode="External"/><Relationship Id="rId9" Type="http://schemas.openxmlformats.org/officeDocument/2006/relationships/hyperlink" Target="https://www.epa.gov/system/files/documents/2024-04/monacan-indian-nation-pcap.pdf" TargetMode="External"/><Relationship Id="rId13" Type="http://schemas.openxmlformats.org/officeDocument/2006/relationships/hyperlink" Target="https://www.epa.gov/system/files/documents/2024-04/metlakatla-indian-community-pcap.pdf" TargetMode="External"/><Relationship Id="rId18" Type="http://schemas.openxmlformats.org/officeDocument/2006/relationships/hyperlink" Target="https://www.epa.gov/system/files/documents/2024-04/chickaloon-village-traditional-council-pcap.pdf" TargetMode="External"/><Relationship Id="rId39" Type="http://schemas.openxmlformats.org/officeDocument/2006/relationships/hyperlink" Target="https://www.epa.gov/system/files/documents/2024-04/gun-lake-tribe-pcap.pdf" TargetMode="External"/><Relationship Id="rId34" Type="http://schemas.openxmlformats.org/officeDocument/2006/relationships/hyperlink" Target="https://www.epa.gov/system/files/documents/2024-04/kiowa-tribe-pcap-5d-02f41701-0.pdf" TargetMode="External"/><Relationship Id="rId50" Type="http://schemas.openxmlformats.org/officeDocument/2006/relationships/hyperlink" Target="https://www.epa.gov/system/files/documents/2024-03/morongo-pcap.pdf" TargetMode="External"/><Relationship Id="rId55" Type="http://schemas.openxmlformats.org/officeDocument/2006/relationships/hyperlink" Target="https://www.epa.gov/system/files/documents/2024-04/navajo-nation-pcap.pdf" TargetMode="External"/><Relationship Id="rId76" Type="http://schemas.openxmlformats.org/officeDocument/2006/relationships/hyperlink" Target="https://www.epa.gov/system/files/documents/2024-03/upper-columbia-united-tribes-priority-climate-action-plan.pdf" TargetMode="External"/><Relationship Id="rId7" Type="http://schemas.openxmlformats.org/officeDocument/2006/relationships/hyperlink" Target="https://www.epa.gov/system/files/documents/2024-03/forest-county-potawatomi-community-fcpc-priority-climate-action-plan-pcap.pdf" TargetMode="External"/><Relationship Id="rId71" Type="http://schemas.openxmlformats.org/officeDocument/2006/relationships/hyperlink" Target="https://www.epa.gov/system/files/documents/2024-03/mtera-pcap.pdf" TargetMode="External"/><Relationship Id="rId92" Type="http://schemas.openxmlformats.org/officeDocument/2006/relationships/hyperlink" Target="https://www.epa.gov/system/files/documents/2024-03/tcc-pcap.pdf" TargetMode="External"/><Relationship Id="rId2" Type="http://schemas.openxmlformats.org/officeDocument/2006/relationships/hyperlink" Target="https://www.epa.gov/system/files/documents/2024-04/nisqually-indian-tribe-pcap.pdf" TargetMode="External"/><Relationship Id="rId29" Type="http://schemas.openxmlformats.org/officeDocument/2006/relationships/hyperlink" Target="https://www.epa.gov/system/files/documents/2024-04/cnmi-cap-ei.xltm" TargetMode="External"/><Relationship Id="rId24" Type="http://schemas.openxmlformats.org/officeDocument/2006/relationships/hyperlink" Target="https://www.epa.gov/system/files/documents/2024-03/la-jolla-band-of-luiseno-indians-pcap.pdf" TargetMode="External"/><Relationship Id="rId40" Type="http://schemas.openxmlformats.org/officeDocument/2006/relationships/hyperlink" Target="https://www.epa.gov/system/files/documents/2024-04/pokagon-band-pcap.pdf" TargetMode="External"/><Relationship Id="rId45" Type="http://schemas.openxmlformats.org/officeDocument/2006/relationships/hyperlink" Target="https://www.epa.gov/system/files/documents/2024-04/mississippi-band-of-choctaw-indians-pcap.pdf" TargetMode="External"/><Relationship Id="rId66" Type="http://schemas.openxmlformats.org/officeDocument/2006/relationships/hyperlink" Target="https://www.epa.gov/system/files/documents/2024-04/pueblo-of-tesuque-pcap.pdf" TargetMode="External"/><Relationship Id="rId87" Type="http://schemas.openxmlformats.org/officeDocument/2006/relationships/hyperlink" Target="https://www.epa.gov/system/files/documents/2024-04/mptn-pcap.pdf" TargetMode="External"/><Relationship Id="rId61" Type="http://schemas.openxmlformats.org/officeDocument/2006/relationships/hyperlink" Target="https://www.epa.gov/system/files/documents/2024-04/lummi-pcap.pdf" TargetMode="External"/><Relationship Id="rId82" Type="http://schemas.openxmlformats.org/officeDocument/2006/relationships/hyperlink" Target="https://www.epa.gov/system/files/documents/2024-04/saint-regis-mohawk-tribe-pcap.pdf" TargetMode="External"/><Relationship Id="rId19" Type="http://schemas.openxmlformats.org/officeDocument/2006/relationships/hyperlink" Target="https://www.epa.gov/system/files/documents/2024-04/fort-independence-indian-community-pcap.pdf" TargetMode="External"/><Relationship Id="rId14" Type="http://schemas.openxmlformats.org/officeDocument/2006/relationships/hyperlink" Target="https://www.epa.gov/system/files/documents/2024-03/habematolel-hpul-pcap.pdf" TargetMode="External"/><Relationship Id="rId30" Type="http://schemas.openxmlformats.org/officeDocument/2006/relationships/hyperlink" Target="https://www.epa.gov/system/files/documents/2024-03/owens-valley-indian-water-commission-pcap.pdf" TargetMode="External"/><Relationship Id="rId35" Type="http://schemas.openxmlformats.org/officeDocument/2006/relationships/hyperlink" Target="https://www.epa.gov/system/files/documents/2024-04/pueblo-of-sandia-pcap.pdf" TargetMode="External"/><Relationship Id="rId56" Type="http://schemas.openxmlformats.org/officeDocument/2006/relationships/hyperlink" Target="https://www.epa.gov/system/files/documents/2024-04/rst-pcap.pdf" TargetMode="External"/><Relationship Id="rId77" Type="http://schemas.openxmlformats.org/officeDocument/2006/relationships/hyperlink" Target="https://www.epa.gov/system/files/documents/2024-03/upper-columbia-united-tribes-priority-climate-action-plan.pdf"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epa.gov/system/files/documents/2024-04/pueblo-of-santa-ana-cap.pdf" TargetMode="External"/><Relationship Id="rId21" Type="http://schemas.openxmlformats.org/officeDocument/2006/relationships/hyperlink" Target="https://www.epa.gov/system/files/documents/2024-03/samish-indian-nation-priority-climate-action-plan.pdf" TargetMode="External"/><Relationship Id="rId324" Type="http://schemas.openxmlformats.org/officeDocument/2006/relationships/hyperlink" Target="https://www.epa.gov/system/files/documents/2024-03/anthc-pcap-consolidated.pdf" TargetMode="External"/><Relationship Id="rId531" Type="http://schemas.openxmlformats.org/officeDocument/2006/relationships/hyperlink" Target="https://www.epa.gov/system/files/documents/2024-04/cnmi-pcap_0.pdf" TargetMode="External"/><Relationship Id="rId170" Type="http://schemas.openxmlformats.org/officeDocument/2006/relationships/hyperlink" Target="https://view.officeapps.live.com/op/view.aspx?src=https%3A%2F%2Fbbna.com%2Fwp-content%2Fuploads%2F2024%2F03%2FAppendix-C-BBNA-Technical-References-1.xlsm&amp;wdOrigin=BROWSELINK" TargetMode="External"/><Relationship Id="rId268" Type="http://schemas.openxmlformats.org/officeDocument/2006/relationships/hyperlink" Target="https://view.officeapps.live.com/op/view.aspx?src=https%3A%2F%2Fbbna.com%2Fwp-content%2Fuploads%2F2024%2F03%2FAppendix-C-BBNA-Technical-References-1.xlsm&amp;wdOrigin=BROWSELINK" TargetMode="External"/><Relationship Id="rId475" Type="http://schemas.openxmlformats.org/officeDocument/2006/relationships/hyperlink" Target="https://www.epa.gov/system/files/documents/2024-04/guam-pcap.pdf" TargetMode="External"/><Relationship Id="rId32" Type="http://schemas.openxmlformats.org/officeDocument/2006/relationships/hyperlink" Target="https://www.epa.gov/system/files/documents/2024-04/mohegan-tribe-pcap.pdf" TargetMode="External"/><Relationship Id="rId128" Type="http://schemas.openxmlformats.org/officeDocument/2006/relationships/hyperlink" Target="https://www.epa.gov/system/files/documents/2024-04/itkn-pcap.pdf" TargetMode="External"/><Relationship Id="rId335" Type="http://schemas.openxmlformats.org/officeDocument/2006/relationships/hyperlink" Target="https://www.epa.gov/system/files/documents/2024-04/tule-river-indian-tribal-council-pcap.pdf" TargetMode="External"/><Relationship Id="rId542" Type="http://schemas.openxmlformats.org/officeDocument/2006/relationships/hyperlink" Target="https://www.epa.gov/system/files/documents/2024-04/salt-river-pima-maricopa-indian-community-pcap.pdf" TargetMode="External"/><Relationship Id="rId181" Type="http://schemas.openxmlformats.org/officeDocument/2006/relationships/hyperlink" Target="https://view.officeapps.live.com/op/view.aspx?src=https%3A%2F%2Fbbna.com%2Fwp-content%2Fuploads%2F2024%2F03%2FAppendix-C-BBNA-Technical-References-1.xlsm&amp;wdOrigin=BROWSELINK" TargetMode="External"/><Relationship Id="rId402" Type="http://schemas.openxmlformats.org/officeDocument/2006/relationships/hyperlink" Target="https://www.epa.gov/system/files/documents/2024-04/inter-tribal-council-of-michgian-combined-pcap.pdf" TargetMode="External"/><Relationship Id="rId279" Type="http://schemas.openxmlformats.org/officeDocument/2006/relationships/hyperlink" Target="https://view.officeapps.live.com/op/view.aspx?src=https%3A%2F%2Fbbna.com%2Fwp-content%2Fuploads%2F2024%2F03%2FAppendix-C-BBNA-Technical-References-1.xlsm&amp;wdOrigin=BROWSELINK" TargetMode="External"/><Relationship Id="rId486" Type="http://schemas.openxmlformats.org/officeDocument/2006/relationships/hyperlink" Target="https://www.epa.gov/system/files/documents/2024-03/northern-arapaho-pcap.pdf" TargetMode="External"/><Relationship Id="rId43" Type="http://schemas.openxmlformats.org/officeDocument/2006/relationships/hyperlink" Target="https://www.epa.gov/system/files/documents/2024-03/forest-county-potawatomi-community-fcpc-priority-climate-action-plan-pcap.pdf" TargetMode="External"/><Relationship Id="rId139" Type="http://schemas.openxmlformats.org/officeDocument/2006/relationships/hyperlink" Target="https://www.epa.gov/system/files/documents/2024-04/itkn-pcap.pdf" TargetMode="External"/><Relationship Id="rId346" Type="http://schemas.openxmlformats.org/officeDocument/2006/relationships/hyperlink" Target="https://www.epa.gov/system/files/documents/2024-04/mashpee-wampanoag-tribe-climate-action-plan.pdf" TargetMode="External"/><Relationship Id="rId553" Type="http://schemas.openxmlformats.org/officeDocument/2006/relationships/hyperlink" Target="https://www.epa.gov/system/files/documents/2024-04/american-samoa-pcap.pdf" TargetMode="External"/><Relationship Id="rId192" Type="http://schemas.openxmlformats.org/officeDocument/2006/relationships/hyperlink" Target="https://view.officeapps.live.com/op/view.aspx?src=https%3A%2F%2Fbbna.com%2Fwp-content%2Fuploads%2F2024%2F03%2FAppendix-C-BBNA-Technical-References-1.xlsm&amp;wdOrigin=BROWSELINK" TargetMode="External"/><Relationship Id="rId206" Type="http://schemas.openxmlformats.org/officeDocument/2006/relationships/hyperlink" Target="https://view.officeapps.live.com/op/view.aspx?src=https%3A%2F%2Fbbna.com%2Fwp-content%2Fuploads%2F2024%2F03%2FAppendix-C-BBNA-Technical-References-1.xlsm&amp;wdOrigin=BROWSELINK" TargetMode="External"/><Relationship Id="rId413" Type="http://schemas.openxmlformats.org/officeDocument/2006/relationships/hyperlink" Target="https://www.epa.gov/system/files/documents/2024-04/navajo-nation-pcap.pdf" TargetMode="External"/><Relationship Id="rId497" Type="http://schemas.openxmlformats.org/officeDocument/2006/relationships/hyperlink" Target="https://www.epa.gov/system/files/documents/2024-04/gun-lake-tribe-pcap.pdf" TargetMode="External"/><Relationship Id="rId357" Type="http://schemas.openxmlformats.org/officeDocument/2006/relationships/hyperlink" Target="https://www.epa.gov/system/files/documents/2024-04/catawba-nation-pcap.pdf" TargetMode="External"/><Relationship Id="rId54" Type="http://schemas.openxmlformats.org/officeDocument/2006/relationships/hyperlink" Target="https://www.epa.gov/system/files/documents/2024-04/chippewa-cree-pcap.pdf" TargetMode="External"/><Relationship Id="rId217" Type="http://schemas.openxmlformats.org/officeDocument/2006/relationships/hyperlink" Target="https://view.officeapps.live.com/op/view.aspx?src=https%3A%2F%2Fbbna.com%2Fwp-content%2Fuploads%2F2024%2F03%2FAppendix-C-BBNA-Technical-References-1.xlsm&amp;wdOrigin=BROWSELINK" TargetMode="External"/><Relationship Id="rId564" Type="http://schemas.openxmlformats.org/officeDocument/2006/relationships/hyperlink" Target="https://www.epa.gov/system/files/documents/2024-03/anthc-pcap-consolidated.pdf" TargetMode="External"/><Relationship Id="rId424" Type="http://schemas.openxmlformats.org/officeDocument/2006/relationships/hyperlink" Target="https://www.epa.gov/system/files/documents/2024-04/inter-tribal-council-of-michgian-combined-pcap.pdf" TargetMode="External"/><Relationship Id="rId270" Type="http://schemas.openxmlformats.org/officeDocument/2006/relationships/hyperlink" Target="https://view.officeapps.live.com/op/view.aspx?src=https%3A%2F%2Fbbna.com%2Fwp-content%2Fuploads%2F2024%2F03%2FAppendix-C-BBNA-Technical-References-1.xlsm&amp;wdOrigin=BROWSELINK" TargetMode="External"/><Relationship Id="rId65" Type="http://schemas.openxmlformats.org/officeDocument/2006/relationships/hyperlink" Target="https://www.epa.gov/system/files/documents/2024-04/metlakatla-indian-community-pcap.pdf" TargetMode="External"/><Relationship Id="rId130" Type="http://schemas.openxmlformats.org/officeDocument/2006/relationships/hyperlink" Target="https://www.epa.gov/system/files/documents/2024-04/itkn-pcap.pdf" TargetMode="External"/><Relationship Id="rId368" Type="http://schemas.openxmlformats.org/officeDocument/2006/relationships/hyperlink" Target="https://www.epa.gov/system/files/documents/2024-04/lummi-pcap.pdf" TargetMode="External"/><Relationship Id="rId575" Type="http://schemas.openxmlformats.org/officeDocument/2006/relationships/hyperlink" Target="https://www.epa.gov/system/files/documents/2024-04/usrt-pcap.pdf" TargetMode="External"/><Relationship Id="rId228" Type="http://schemas.openxmlformats.org/officeDocument/2006/relationships/hyperlink" Target="https://view.officeapps.live.com/op/view.aspx?src=https%3A%2F%2Fbbna.com%2Fwp-content%2Fuploads%2F2024%2F03%2FAppendix-C-BBNA-Technical-References-1.xlsm&amp;wdOrigin=BROWSELINK" TargetMode="External"/><Relationship Id="rId435" Type="http://schemas.openxmlformats.org/officeDocument/2006/relationships/hyperlink" Target="https://www.epa.gov/system/files/documents/2024-03/kbic-pcap.pdf" TargetMode="External"/><Relationship Id="rId281" Type="http://schemas.openxmlformats.org/officeDocument/2006/relationships/hyperlink" Target="https://view.officeapps.live.com/op/view.aspx?src=https%3A%2F%2Fbbna.com%2Fwp-content%2Fuploads%2F2024%2F03%2FAppendix-C-BBNA-Technical-References-1.xlsm&amp;wdOrigin=BROWSELINK" TargetMode="External"/><Relationship Id="rId502" Type="http://schemas.openxmlformats.org/officeDocument/2006/relationships/hyperlink" Target="https://www.epa.gov/system/files/documents/2024-04/gun-lake-tribe-pcap.pdf" TargetMode="External"/><Relationship Id="rId76" Type="http://schemas.openxmlformats.org/officeDocument/2006/relationships/hyperlink" Target="https://www.epa.gov/system/files/documents/2024-04/chickaloon-village-traditional-council-pcap.pdf" TargetMode="External"/><Relationship Id="rId141" Type="http://schemas.openxmlformats.org/officeDocument/2006/relationships/hyperlink" Target="https://www.epa.gov/system/files/documents/2024-04/itkn-pcap.pdf" TargetMode="External"/><Relationship Id="rId379" Type="http://schemas.openxmlformats.org/officeDocument/2006/relationships/hyperlink" Target="https://www.epa.gov/system/files/documents/2024-04/inter-tribal-council-of-michgian-combined-pcap.pdf" TargetMode="External"/><Relationship Id="rId586" Type="http://schemas.openxmlformats.org/officeDocument/2006/relationships/hyperlink" Target="https://www.epa.gov/system/files/documents/2024-03/jamestownsklallamcprg-pcap.pdf" TargetMode="External"/><Relationship Id="rId7" Type="http://schemas.openxmlformats.org/officeDocument/2006/relationships/hyperlink" Target="https://www.epa.gov/system/files/documents/2024-04/vieo-ira-cprggp-pcap.pdf" TargetMode="External"/><Relationship Id="rId239" Type="http://schemas.openxmlformats.org/officeDocument/2006/relationships/hyperlink" Target="https://view.officeapps.live.com/op/view.aspx?src=https%3A%2F%2Fbbna.com%2Fwp-content%2Fuploads%2F2024%2F03%2FAppendix-C-BBNA-Technical-References-1.xlsm&amp;wdOrigin=BROWSELINK" TargetMode="External"/><Relationship Id="rId446" Type="http://schemas.openxmlformats.org/officeDocument/2006/relationships/hyperlink" Target="https://www.epa.gov/system/files/documents/2024-03/morongo-pcap.pdf" TargetMode="External"/><Relationship Id="rId292" Type="http://schemas.openxmlformats.org/officeDocument/2006/relationships/hyperlink" Target="https://view.officeapps.live.com/op/view.aspx?src=https%3A%2F%2Fbbna.com%2Fwp-content%2Fuploads%2F2024%2F03%2FAppendix-C-BBNA-Technical-References-1.xlsm&amp;wdOrigin=BROWSELINK" TargetMode="External"/><Relationship Id="rId306" Type="http://schemas.openxmlformats.org/officeDocument/2006/relationships/hyperlink" Target="https://www.epa.gov/system/files/documents/2024-04/vieo-ira-cprggp-pcap.pdf" TargetMode="External"/><Relationship Id="rId87" Type="http://schemas.openxmlformats.org/officeDocument/2006/relationships/hyperlink" Target="https://www.epa.gov/system/files/documents/2024-04/spirit-lake-tribe-pcap.pdf" TargetMode="External"/><Relationship Id="rId513" Type="http://schemas.openxmlformats.org/officeDocument/2006/relationships/hyperlink" Target="https://www.epa.gov/system/files/documents/2024-03/owens-valley-indian-water-commission-pcap.pdf" TargetMode="External"/><Relationship Id="rId597" Type="http://schemas.openxmlformats.org/officeDocument/2006/relationships/hyperlink" Target="https://www.epa.gov/system/files/documents/2024-04/nez-perce-tribe-pcap.pdf" TargetMode="External"/><Relationship Id="rId152" Type="http://schemas.openxmlformats.org/officeDocument/2006/relationships/hyperlink" Target="https://www.epa.gov/system/files/documents/2024-04/pueblo-of-tesuque-pcap.pdf" TargetMode="External"/><Relationship Id="rId457" Type="http://schemas.openxmlformats.org/officeDocument/2006/relationships/hyperlink" Target="https://www.epa.gov/system/files/documents/2024-04/mississippi-band-of-choctaw-indians-pcap.pdf" TargetMode="External"/><Relationship Id="rId14" Type="http://schemas.openxmlformats.org/officeDocument/2006/relationships/hyperlink" Target="https://www.epa.gov/system/files/documents/2024-04/pit-pcap.pdf" TargetMode="External"/><Relationship Id="rId317" Type="http://schemas.openxmlformats.org/officeDocument/2006/relationships/hyperlink" Target="https://www.epa.gov/system/files/documents/2024-03/anthc-pcap-consolidated.pdf" TargetMode="External"/><Relationship Id="rId524" Type="http://schemas.openxmlformats.org/officeDocument/2006/relationships/hyperlink" Target="https://www.epa.gov/system/files/documents/2024-04/cnmi-pcap_0.pdf" TargetMode="External"/><Relationship Id="rId98" Type="http://schemas.openxmlformats.org/officeDocument/2006/relationships/hyperlink" Target="https://www.epa.gov/system/files/documents/2024-04/chickaloon-village-traditional-council-pcap.pdf" TargetMode="External"/><Relationship Id="rId163" Type="http://schemas.openxmlformats.org/officeDocument/2006/relationships/hyperlink" Target="https://view.officeapps.live.com/op/view.aspx?src=https%3A%2F%2Fbbna.com%2Fwp-content%2Fuploads%2F2024%2F03%2FAppendix-C-BBNA-Technical-References-1.xlsm&amp;wdOrigin=BROWSELINK" TargetMode="External"/><Relationship Id="rId370" Type="http://schemas.openxmlformats.org/officeDocument/2006/relationships/hyperlink" Target="https://www.epa.gov/system/files/documents/2024-04/inter-tribal-council-of-michgian-combined-pcap.pdf" TargetMode="External"/><Relationship Id="rId230" Type="http://schemas.openxmlformats.org/officeDocument/2006/relationships/hyperlink" Target="https://view.officeapps.live.com/op/view.aspx?src=https%3A%2F%2Fbbna.com%2Fwp-content%2Fuploads%2F2024%2F03%2FAppendix-C-BBNA-Technical-References-1.xlsm&amp;wdOrigin=BROWSELINK" TargetMode="External"/><Relationship Id="rId468" Type="http://schemas.openxmlformats.org/officeDocument/2006/relationships/hyperlink" Target="https://www.epa.gov/system/files/documents/2024-04/guam-pcap.pdf" TargetMode="External"/><Relationship Id="rId25" Type="http://schemas.openxmlformats.org/officeDocument/2006/relationships/hyperlink" Target="https://www.epa.gov/system/files/documents/2024-04/mohegan-tribe-pcap.pdf" TargetMode="External"/><Relationship Id="rId67" Type="http://schemas.openxmlformats.org/officeDocument/2006/relationships/hyperlink" Target="https://www.epa.gov/system/files/documents/2024-04/metlakatla-indian-community-pcap.pdf" TargetMode="External"/><Relationship Id="rId272" Type="http://schemas.openxmlformats.org/officeDocument/2006/relationships/hyperlink" Target="https://view.officeapps.live.com/op/view.aspx?src=https%3A%2F%2Fbbna.com%2Fwp-content%2Fuploads%2F2024%2F03%2FAppendix-C-BBNA-Technical-References-1.xlsm&amp;wdOrigin=BROWSELINK" TargetMode="External"/><Relationship Id="rId328" Type="http://schemas.openxmlformats.org/officeDocument/2006/relationships/hyperlink" Target="https://www.epa.gov/system/files/documents/2024-03/upper-columbia-united-tribes-priority-climate-action-plan.pdf" TargetMode="External"/><Relationship Id="rId535" Type="http://schemas.openxmlformats.org/officeDocument/2006/relationships/hyperlink" Target="https://www.epa.gov/system/files/documents/2024-04/cnmi-pcap_0.pdf" TargetMode="External"/><Relationship Id="rId577" Type="http://schemas.openxmlformats.org/officeDocument/2006/relationships/hyperlink" Target="https://www.epa.gov/system/files/documents/2024-03/tcc-pcap.pdf" TargetMode="External"/><Relationship Id="rId132" Type="http://schemas.openxmlformats.org/officeDocument/2006/relationships/hyperlink" Target="https://www.epa.gov/system/files/documents/2024-04/itkn-pcap.pdf" TargetMode="External"/><Relationship Id="rId174" Type="http://schemas.openxmlformats.org/officeDocument/2006/relationships/hyperlink" Target="https://view.officeapps.live.com/op/view.aspx?src=https%3A%2F%2Fbbna.com%2Fwp-content%2Fuploads%2F2024%2F03%2FAppendix-C-BBNA-Technical-References-1.xlsm&amp;wdOrigin=BROWSELINK" TargetMode="External"/><Relationship Id="rId381" Type="http://schemas.openxmlformats.org/officeDocument/2006/relationships/hyperlink" Target="https://www.epa.gov/system/files/documents/2024-04/inter-tribal-council-of-michgian-combined-pcap.pdf" TargetMode="External"/><Relationship Id="rId602" Type="http://schemas.openxmlformats.org/officeDocument/2006/relationships/hyperlink" Target="https://www.epa.gov/system/files/documents/2024-03/mtera-pcap.pdf" TargetMode="External"/><Relationship Id="rId241" Type="http://schemas.openxmlformats.org/officeDocument/2006/relationships/hyperlink" Target="https://view.officeapps.live.com/op/view.aspx?src=https%3A%2F%2Fbbna.com%2Fwp-content%2Fuploads%2F2024%2F03%2FAppendix-C-BBNA-Technical-References-1.xlsm&amp;wdOrigin=BROWSELINK" TargetMode="External"/><Relationship Id="rId437" Type="http://schemas.openxmlformats.org/officeDocument/2006/relationships/hyperlink" Target="https://www.epa.gov/system/files/documents/2024-03/kbic-pcap.pdf" TargetMode="External"/><Relationship Id="rId479" Type="http://schemas.openxmlformats.org/officeDocument/2006/relationships/hyperlink" Target="https://www.epa.gov/system/files/documents/2024-03/tcc-pcap.pdf" TargetMode="External"/><Relationship Id="rId36" Type="http://schemas.openxmlformats.org/officeDocument/2006/relationships/hyperlink" Target="https://www.epa.gov/system/files/documents/2024-04/mohegan-tribe-pcap.pdf" TargetMode="External"/><Relationship Id="rId283" Type="http://schemas.openxmlformats.org/officeDocument/2006/relationships/hyperlink" Target="https://view.officeapps.live.com/op/view.aspx?src=https%3A%2F%2Fbbna.com%2Fwp-content%2Fuploads%2F2024%2F03%2FAppendix-C-BBNA-Technical-References-1.xlsm&amp;wdOrigin=BROWSELINK" TargetMode="External"/><Relationship Id="rId339" Type="http://schemas.openxmlformats.org/officeDocument/2006/relationships/hyperlink" Target="https://www.epa.gov/system/files/documents/2024-03/la-jolla-band-of-luiseno-indians-pcap.pdf" TargetMode="External"/><Relationship Id="rId490" Type="http://schemas.openxmlformats.org/officeDocument/2006/relationships/hyperlink" Target="https://www.epa.gov/system/files/documents/2024-04/pokagon-band-pcap.pdf" TargetMode="External"/><Relationship Id="rId504" Type="http://schemas.openxmlformats.org/officeDocument/2006/relationships/hyperlink" Target="https://www.epa.gov/system/files/documents/2024-04/cnmi-pcap_0.pdf" TargetMode="External"/><Relationship Id="rId546" Type="http://schemas.openxmlformats.org/officeDocument/2006/relationships/hyperlink" Target="https://www.epa.gov/system/files/documents/2024-03/pechanga-pcap.pdf" TargetMode="External"/><Relationship Id="rId78" Type="http://schemas.openxmlformats.org/officeDocument/2006/relationships/hyperlink" Target="https://www.epa.gov/system/files/documents/2024-04/spirit-lake-tribe-pcap.pdf" TargetMode="External"/><Relationship Id="rId101" Type="http://schemas.openxmlformats.org/officeDocument/2006/relationships/hyperlink" Target="https://www.epa.gov/system/files/documents/2024-04/pueblo-of-santa-ana-cap.pdf" TargetMode="External"/><Relationship Id="rId143" Type="http://schemas.openxmlformats.org/officeDocument/2006/relationships/hyperlink" Target="https://www.epa.gov/system/files/documents/2024-04/pueblo-of-tesuque-pcap.pdf" TargetMode="External"/><Relationship Id="rId185" Type="http://schemas.openxmlformats.org/officeDocument/2006/relationships/hyperlink" Target="https://view.officeapps.live.com/op/view.aspx?src=https%3A%2F%2Fbbna.com%2Fwp-content%2Fuploads%2F2024%2F03%2FAppendix-C-BBNA-Technical-References-1.xlsm&amp;wdOrigin=BROWSELINK" TargetMode="External"/><Relationship Id="rId350" Type="http://schemas.openxmlformats.org/officeDocument/2006/relationships/hyperlink" Target="https://www.epa.gov/system/files/documents/2024-04/wtgha-pcap.pdf" TargetMode="External"/><Relationship Id="rId406" Type="http://schemas.openxmlformats.org/officeDocument/2006/relationships/hyperlink" Target="https://www.epa.gov/system/files/documents/2024-04/iipay-nation-of-santa-ysabel-pcap.pdf" TargetMode="External"/><Relationship Id="rId588" Type="http://schemas.openxmlformats.org/officeDocument/2006/relationships/hyperlink" Target="https://www.epa.gov/system/files/documents/2024-03/anthc-pcap-consolidated.pdf" TargetMode="External"/><Relationship Id="rId9" Type="http://schemas.openxmlformats.org/officeDocument/2006/relationships/hyperlink" Target="https://www.epa.gov/system/files/documents/2024-04/pit-pcap.pdf" TargetMode="External"/><Relationship Id="rId210" Type="http://schemas.openxmlformats.org/officeDocument/2006/relationships/hyperlink" Target="https://view.officeapps.live.com/op/view.aspx?src=https%3A%2F%2Fbbna.com%2Fwp-content%2Fuploads%2F2024%2F03%2FAppendix-C-BBNA-Technical-References-1.xlsm&amp;wdOrigin=BROWSELINK" TargetMode="External"/><Relationship Id="rId392" Type="http://schemas.openxmlformats.org/officeDocument/2006/relationships/hyperlink" Target="https://www.epa.gov/system/files/documents/2024-04/ltbb-pcap.pdf" TargetMode="External"/><Relationship Id="rId448" Type="http://schemas.openxmlformats.org/officeDocument/2006/relationships/hyperlink" Target="https://www.epa.gov/system/files/documents/2024-04/ramona-band-of-chuilla-pcap.pdf" TargetMode="External"/><Relationship Id="rId613" Type="http://schemas.microsoft.com/office/2019/04/relationships/namedSheetView" Target="../namedSheetViews/namedSheetView2.xml"/><Relationship Id="rId252" Type="http://schemas.openxmlformats.org/officeDocument/2006/relationships/hyperlink" Target="https://view.officeapps.live.com/op/view.aspx?src=https%3A%2F%2Fbbna.com%2Fwp-content%2Fuploads%2F2024%2F03%2FAppendix-C-BBNA-Technical-References-1.xlsm&amp;wdOrigin=BROWSELINK" TargetMode="External"/><Relationship Id="rId294" Type="http://schemas.openxmlformats.org/officeDocument/2006/relationships/hyperlink" Target="https://view.officeapps.live.com/op/view.aspx?src=https%3A%2F%2Fbbna.com%2Fwp-content%2Fuploads%2F2024%2F03%2FAppendix-C-BBNA-Technical-References-1.xlsm&amp;wdOrigin=BROWSELINK" TargetMode="External"/><Relationship Id="rId308" Type="http://schemas.openxmlformats.org/officeDocument/2006/relationships/hyperlink" Target="https://www.epa.gov/system/files/documents/2024-04/hopi-pcap.pdf" TargetMode="External"/><Relationship Id="rId515" Type="http://schemas.openxmlformats.org/officeDocument/2006/relationships/hyperlink" Target="https://www.epa.gov/system/files/documents/2024-03/owens-valley-indian-water-commission-pcap.pdf" TargetMode="External"/><Relationship Id="rId47" Type="http://schemas.openxmlformats.org/officeDocument/2006/relationships/hyperlink" Target="https://www.epa.gov/system/files/documents/2024-04/nit-pcap.pdf" TargetMode="External"/><Relationship Id="rId89" Type="http://schemas.openxmlformats.org/officeDocument/2006/relationships/hyperlink" Target="https://www.epa.gov/system/files/documents/2024-04/spirit-lake-tribe-pcap.pdf" TargetMode="External"/><Relationship Id="rId112" Type="http://schemas.openxmlformats.org/officeDocument/2006/relationships/hyperlink" Target="https://www.epa.gov/system/files/documents/2024-04/muscogee-creek-nation-pcap.pdf" TargetMode="External"/><Relationship Id="rId154" Type="http://schemas.openxmlformats.org/officeDocument/2006/relationships/hyperlink" Target="https://www.epa.gov/system/files/documents/2024-04/hopi-pcap.pdf" TargetMode="External"/><Relationship Id="rId361" Type="http://schemas.openxmlformats.org/officeDocument/2006/relationships/hyperlink" Target="https://www.epa.gov/system/files/documents/2024-03/owens-valley-indian-water-commission-pcap.pdf" TargetMode="External"/><Relationship Id="rId557" Type="http://schemas.openxmlformats.org/officeDocument/2006/relationships/hyperlink" Target="https://www.epa.gov/system/files/documents/2024-03/northern-cheyenne-pcap.pdf" TargetMode="External"/><Relationship Id="rId599" Type="http://schemas.openxmlformats.org/officeDocument/2006/relationships/hyperlink" Target="https://www.epa.gov/system/files/documents/2024-04/nez-perce-tribe-pcap.pdf" TargetMode="External"/><Relationship Id="rId196" Type="http://schemas.openxmlformats.org/officeDocument/2006/relationships/hyperlink" Target="https://view.officeapps.live.com/op/view.aspx?src=https%3A%2F%2Fbbna.com%2Fwp-content%2Fuploads%2F2024%2F03%2FAppendix-C-BBNA-Technical-References-1.xlsm&amp;wdOrigin=BROWSELINK" TargetMode="External"/><Relationship Id="rId417" Type="http://schemas.openxmlformats.org/officeDocument/2006/relationships/hyperlink" Target="https://www.epa.gov/system/files/documents/2024-04/navajo-nation-pcap.pdf" TargetMode="External"/><Relationship Id="rId459" Type="http://schemas.openxmlformats.org/officeDocument/2006/relationships/hyperlink" Target="https://www.epa.gov/system/files/documents/2024-04/mississippi-band-of-choctaw-indians-pcap.pdf" TargetMode="External"/><Relationship Id="rId16" Type="http://schemas.openxmlformats.org/officeDocument/2006/relationships/hyperlink" Target="https://www.epa.gov/system/files/documents/2024-04/prairie-band-pcap.pdf" TargetMode="External"/><Relationship Id="rId221" Type="http://schemas.openxmlformats.org/officeDocument/2006/relationships/hyperlink" Target="https://view.officeapps.live.com/op/view.aspx?src=https%3A%2F%2Fbbna.com%2Fwp-content%2Fuploads%2F2024%2F03%2FAppendix-C-BBNA-Technical-References-1.xlsm&amp;wdOrigin=BROWSELINK" TargetMode="External"/><Relationship Id="rId263" Type="http://schemas.openxmlformats.org/officeDocument/2006/relationships/hyperlink" Target="https://view.officeapps.live.com/op/view.aspx?src=https%3A%2F%2Fbbna.com%2Fwp-content%2Fuploads%2F2024%2F03%2FAppendix-C-BBNA-Technical-References-1.xlsm&amp;wdOrigin=BROWSELINK" TargetMode="External"/><Relationship Id="rId319" Type="http://schemas.openxmlformats.org/officeDocument/2006/relationships/hyperlink" Target="https://www.epa.gov/system/files/documents/2024-04/nisqually-indian-tribe-pcap.pdf" TargetMode="External"/><Relationship Id="rId470" Type="http://schemas.openxmlformats.org/officeDocument/2006/relationships/hyperlink" Target="https://www.epa.gov/system/files/documents/2024-04/guam-pcap.pdf" TargetMode="External"/><Relationship Id="rId526" Type="http://schemas.openxmlformats.org/officeDocument/2006/relationships/hyperlink" Target="https://www.epa.gov/system/files/documents/2024-04/cnmi-pcap_0.pdf" TargetMode="External"/><Relationship Id="rId58" Type="http://schemas.openxmlformats.org/officeDocument/2006/relationships/hyperlink" Target="https://www.epa.gov/system/files/documents/2024-04/metlakatla-indian-community-pcap.pdf" TargetMode="External"/><Relationship Id="rId123" Type="http://schemas.openxmlformats.org/officeDocument/2006/relationships/hyperlink" Target="https://www.epa.gov/system/files/documents/2024-04/pueblo-of-santa-ana-cap.pdf" TargetMode="External"/><Relationship Id="rId330" Type="http://schemas.openxmlformats.org/officeDocument/2006/relationships/hyperlink" Target="https://www.epa.gov/system/files/documents/2024-03/mtera-pcap.pdf" TargetMode="External"/><Relationship Id="rId568" Type="http://schemas.openxmlformats.org/officeDocument/2006/relationships/hyperlink" Target="https://www.epa.gov/system/files/documents/2024-04/houlton-band-of-maliseet-indians-pcaps.pdf" TargetMode="External"/><Relationship Id="rId165" Type="http://schemas.openxmlformats.org/officeDocument/2006/relationships/hyperlink" Target="https://view.officeapps.live.com/op/view.aspx?src=https%3A%2F%2Fbbna.com%2Fwp-content%2Fuploads%2F2024%2F03%2FAppendix-C-BBNA-Technical-References-1.xlsm&amp;wdOrigin=BROWSELINK" TargetMode="External"/><Relationship Id="rId372" Type="http://schemas.openxmlformats.org/officeDocument/2006/relationships/hyperlink" Target="https://www.epa.gov/system/files/documents/2024-04/inter-tribal-council-of-michgian-combined-pcap.pdf" TargetMode="External"/><Relationship Id="rId428" Type="http://schemas.openxmlformats.org/officeDocument/2006/relationships/hyperlink" Target="https://www.epa.gov/system/files/documents/2024-04/shakopee-mdewakanton-sioux-community-pcap.pdf" TargetMode="External"/><Relationship Id="rId232" Type="http://schemas.openxmlformats.org/officeDocument/2006/relationships/hyperlink" Target="https://view.officeapps.live.com/op/view.aspx?src=https%3A%2F%2Fbbna.com%2Fwp-content%2Fuploads%2F2024%2F03%2FAppendix-C-BBNA-Technical-References-1.xlsm&amp;wdOrigin=BROWSELINK" TargetMode="External"/><Relationship Id="rId274" Type="http://schemas.openxmlformats.org/officeDocument/2006/relationships/hyperlink" Target="https://view.officeapps.live.com/op/view.aspx?src=https%3A%2F%2Fbbna.com%2Fwp-content%2Fuploads%2F2024%2F03%2FAppendix-C-BBNA-Technical-References-1.xlsm&amp;wdOrigin=BROWSELINK" TargetMode="External"/><Relationship Id="rId481" Type="http://schemas.openxmlformats.org/officeDocument/2006/relationships/hyperlink" Target="https://www.epa.gov/system/files/documents/2024-04/eastern-band-of-cherokee-indians-pcap.pdf" TargetMode="External"/><Relationship Id="rId27" Type="http://schemas.openxmlformats.org/officeDocument/2006/relationships/hyperlink" Target="https://www.epa.gov/system/files/documents/2024-04/mohegan-tribe-pcap.pdf" TargetMode="External"/><Relationship Id="rId69" Type="http://schemas.openxmlformats.org/officeDocument/2006/relationships/hyperlink" Target="https://www.epa.gov/system/files/documents/2024-03/habematolel-hpul-pcap.pdf" TargetMode="External"/><Relationship Id="rId134" Type="http://schemas.openxmlformats.org/officeDocument/2006/relationships/hyperlink" Target="https://www.epa.gov/system/files/documents/2024-04/itkn-pcap.pdf" TargetMode="External"/><Relationship Id="rId537" Type="http://schemas.openxmlformats.org/officeDocument/2006/relationships/hyperlink" Target="https://www.epa.gov/system/files/documents/2024-04/salt-river-pima-maricopa-indian-community-pcap.pdf" TargetMode="External"/><Relationship Id="rId579" Type="http://schemas.openxmlformats.org/officeDocument/2006/relationships/hyperlink" Target="https://www.epa.gov/system/files/documents/2024-03/5d-98t77401-pala-san-diego-tribal-collective.pdf" TargetMode="External"/><Relationship Id="rId80" Type="http://schemas.openxmlformats.org/officeDocument/2006/relationships/hyperlink" Target="https://www.epa.gov/system/files/documents/2024-04/spirit-lake-tribe-pcap.pdf" TargetMode="External"/><Relationship Id="rId176" Type="http://schemas.openxmlformats.org/officeDocument/2006/relationships/hyperlink" Target="https://view.officeapps.live.com/op/view.aspx?src=https%3A%2F%2Fbbna.com%2Fwp-content%2Fuploads%2F2024%2F03%2FAppendix-C-BBNA-Technical-References-1.xlsm&amp;wdOrigin=BROWSELINK" TargetMode="External"/><Relationship Id="rId341" Type="http://schemas.openxmlformats.org/officeDocument/2006/relationships/hyperlink" Target="https://www.epa.gov/system/files/documents/2024-03/la-jolla-band-of-luiseno-indians-pcap.pdf" TargetMode="External"/><Relationship Id="rId383" Type="http://schemas.openxmlformats.org/officeDocument/2006/relationships/hyperlink" Target="https://www.epa.gov/system/files/documents/2024-04/inter-tribal-council-of-michgian-combined-pcap.pdf" TargetMode="External"/><Relationship Id="rId439" Type="http://schemas.openxmlformats.org/officeDocument/2006/relationships/hyperlink" Target="https://www.epa.gov/system/files/documents/2024-03/kbic-pcap.pdf" TargetMode="External"/><Relationship Id="rId590" Type="http://schemas.openxmlformats.org/officeDocument/2006/relationships/hyperlink" Target="https://www.epa.gov/system/files/documents/2024-04/monacan-indian-nation-pcap.pdf" TargetMode="External"/><Relationship Id="rId604" Type="http://schemas.openxmlformats.org/officeDocument/2006/relationships/hyperlink" Target="https://bbna.com/wp-content/uploads/2024/03/FINAL_BBNA-Tribal-PCAP-1-1.pdf" TargetMode="External"/><Relationship Id="rId201" Type="http://schemas.openxmlformats.org/officeDocument/2006/relationships/hyperlink" Target="https://view.officeapps.live.com/op/view.aspx?src=https%3A%2F%2Fbbna.com%2Fwp-content%2Fuploads%2F2024%2F03%2FAppendix-C-BBNA-Technical-References-1.xlsm&amp;wdOrigin=BROWSELINK" TargetMode="External"/><Relationship Id="rId243" Type="http://schemas.openxmlformats.org/officeDocument/2006/relationships/hyperlink" Target="https://view.officeapps.live.com/op/view.aspx?src=https%3A%2F%2Fbbna.com%2Fwp-content%2Fuploads%2F2024%2F03%2FAppendix-C-BBNA-Technical-References-1.xlsm&amp;wdOrigin=BROWSELINK" TargetMode="External"/><Relationship Id="rId285" Type="http://schemas.openxmlformats.org/officeDocument/2006/relationships/hyperlink" Target="https://view.officeapps.live.com/op/view.aspx?src=https%3A%2F%2Fbbna.com%2Fwp-content%2Fuploads%2F2024%2F03%2FAppendix-C-BBNA-Technical-References-1.xlsm&amp;wdOrigin=BROWSELINK" TargetMode="External"/><Relationship Id="rId450" Type="http://schemas.openxmlformats.org/officeDocument/2006/relationships/hyperlink" Target="https://www.epa.gov/system/files/documents/2024-04/ramona-band-of-chuilla-pcap.pdf" TargetMode="External"/><Relationship Id="rId506" Type="http://schemas.openxmlformats.org/officeDocument/2006/relationships/hyperlink" Target="https://www.epa.gov/system/files/documents/2024-04/cnmi-pcap_0.pdf" TargetMode="External"/><Relationship Id="rId38" Type="http://schemas.openxmlformats.org/officeDocument/2006/relationships/hyperlink" Target="https://www.epa.gov/system/files/documents/2024-04/mohegan-tribe-pcap.pdf" TargetMode="External"/><Relationship Id="rId103" Type="http://schemas.openxmlformats.org/officeDocument/2006/relationships/hyperlink" Target="https://www.epa.gov/system/files/documents/2024-04/itkn-pcap.pdf" TargetMode="External"/><Relationship Id="rId310" Type="http://schemas.openxmlformats.org/officeDocument/2006/relationships/hyperlink" Target="https://www.epa.gov/system/files/documents/2024-04/village-of-solomon-pcap.pdf" TargetMode="External"/><Relationship Id="rId492" Type="http://schemas.openxmlformats.org/officeDocument/2006/relationships/hyperlink" Target="https://www.epa.gov/system/files/documents/2024-04/pokagon-band-pcap.pdf" TargetMode="External"/><Relationship Id="rId548" Type="http://schemas.openxmlformats.org/officeDocument/2006/relationships/hyperlink" Target="https://www.epa.gov/system/files/documents/2024-04/salt-river-pima-maricopa-indian-community-pcap.pdf" TargetMode="External"/><Relationship Id="rId91" Type="http://schemas.openxmlformats.org/officeDocument/2006/relationships/hyperlink" Target="https://www.epa.gov/system/files/documents/2024-04/spirit-lake-tribe-pcap.pdf" TargetMode="External"/><Relationship Id="rId145" Type="http://schemas.openxmlformats.org/officeDocument/2006/relationships/hyperlink" Target="https://www.epa.gov/system/files/documents/2024-04/pueblo-of-tesuque-pcap.pdf" TargetMode="External"/><Relationship Id="rId187" Type="http://schemas.openxmlformats.org/officeDocument/2006/relationships/hyperlink" Target="https://view.officeapps.live.com/op/view.aspx?src=https%3A%2F%2Fbbna.com%2Fwp-content%2Fuploads%2F2024%2F03%2FAppendix-C-BBNA-Technical-References-1.xlsm&amp;wdOrigin=BROWSELINK" TargetMode="External"/><Relationship Id="rId352" Type="http://schemas.openxmlformats.org/officeDocument/2006/relationships/hyperlink" Target="https://www.epa.gov/system/files/documents/2024-04/wtgha-pcap.pdf" TargetMode="External"/><Relationship Id="rId394" Type="http://schemas.openxmlformats.org/officeDocument/2006/relationships/hyperlink" Target="https://www.epa.gov/system/files/documents/2024-04/inter-tribal-council-of-michgian-combined-pcap.pdf" TargetMode="External"/><Relationship Id="rId408" Type="http://schemas.openxmlformats.org/officeDocument/2006/relationships/hyperlink" Target="https://www.epa.gov/system/files/documents/2024-04/sokaogon-chippewa-community-pcap.pdf" TargetMode="External"/><Relationship Id="rId212" Type="http://schemas.openxmlformats.org/officeDocument/2006/relationships/hyperlink" Target="https://view.officeapps.live.com/op/view.aspx?src=https%3A%2F%2Fbbna.com%2Fwp-content%2Fuploads%2F2024%2F03%2FAppendix-C-BBNA-Technical-References-1.xlsm&amp;wdOrigin=BROWSELINK" TargetMode="External"/><Relationship Id="rId254" Type="http://schemas.openxmlformats.org/officeDocument/2006/relationships/hyperlink" Target="https://view.officeapps.live.com/op/view.aspx?src=https%3A%2F%2Fbbna.com%2Fwp-content%2Fuploads%2F2024%2F03%2FAppendix-C-BBNA-Technical-References-1.xlsm&amp;wdOrigin=BROWSELINK" TargetMode="External"/><Relationship Id="rId49" Type="http://schemas.openxmlformats.org/officeDocument/2006/relationships/hyperlink" Target="https://www.epa.gov/system/files/documents/2024-04/chippewa-cree-pcap.pdf" TargetMode="External"/><Relationship Id="rId114" Type="http://schemas.openxmlformats.org/officeDocument/2006/relationships/hyperlink" Target="https://www.epa.gov/system/files/documents/2024-04/pueblo-of-sandia-pcap.pdf" TargetMode="External"/><Relationship Id="rId296" Type="http://schemas.openxmlformats.org/officeDocument/2006/relationships/hyperlink" Target="https://view.officeapps.live.com/op/view.aspx?src=https%3A%2F%2Fbbna.com%2Fwp-content%2Fuploads%2F2024%2F03%2FAppendix-C-BBNA-Technical-References-1.xlsm&amp;wdOrigin=BROWSELINK" TargetMode="External"/><Relationship Id="rId461" Type="http://schemas.openxmlformats.org/officeDocument/2006/relationships/hyperlink" Target="https://www.epa.gov/system/files/documents/2024-04/mississippi-band-of-choctaw-indians-pcap.pdf" TargetMode="External"/><Relationship Id="rId517" Type="http://schemas.openxmlformats.org/officeDocument/2006/relationships/hyperlink" Target="https://www.epa.gov/system/files/documents/2024-03/owens-valley-indian-water-commission-pcap.pdf" TargetMode="External"/><Relationship Id="rId559" Type="http://schemas.openxmlformats.org/officeDocument/2006/relationships/hyperlink" Target="https://www.epa.gov/system/files/documents/2024-04/mashpee-wampanoag-tribe-climate-action-plan.pdf" TargetMode="External"/><Relationship Id="rId60" Type="http://schemas.openxmlformats.org/officeDocument/2006/relationships/hyperlink" Target="https://www.epa.gov/system/files/documents/2024-04/metlakatla-indian-community-pcap.pdf" TargetMode="External"/><Relationship Id="rId156" Type="http://schemas.openxmlformats.org/officeDocument/2006/relationships/hyperlink" Target="https://www.epa.gov/system/files/documents/2024-04/san-carlos-apache-tribe-pcap.pdf" TargetMode="External"/><Relationship Id="rId198" Type="http://schemas.openxmlformats.org/officeDocument/2006/relationships/hyperlink" Target="https://view.officeapps.live.com/op/view.aspx?src=https%3A%2F%2Fbbna.com%2Fwp-content%2Fuploads%2F2024%2F03%2FAppendix-C-BBNA-Technical-References-1.xlsm&amp;wdOrigin=BROWSELINK" TargetMode="External"/><Relationship Id="rId321" Type="http://schemas.openxmlformats.org/officeDocument/2006/relationships/hyperlink" Target="https://www.epa.gov/system/files/documents/2024-03/anthc-pcap-consolidated.pdf" TargetMode="External"/><Relationship Id="rId363" Type="http://schemas.openxmlformats.org/officeDocument/2006/relationships/hyperlink" Target="https://www.epa.gov/system/files/documents/2024-04/lummi-pcap.pdf" TargetMode="External"/><Relationship Id="rId419" Type="http://schemas.openxmlformats.org/officeDocument/2006/relationships/hyperlink" Target="https://www.epa.gov/system/files/documents/2024-04/navajo-nation-pcap.pdf" TargetMode="External"/><Relationship Id="rId570" Type="http://schemas.openxmlformats.org/officeDocument/2006/relationships/hyperlink" Target="https://www.epa.gov/system/files/documents/2024-04/tejon-tribe-pcap.pdf" TargetMode="External"/><Relationship Id="rId223" Type="http://schemas.openxmlformats.org/officeDocument/2006/relationships/hyperlink" Target="https://view.officeapps.live.com/op/view.aspx?src=https%3A%2F%2Fbbna.com%2Fwp-content%2Fuploads%2F2024%2F03%2FAppendix-C-BBNA-Technical-References-1.xlsm&amp;wdOrigin=BROWSELINK" TargetMode="External"/><Relationship Id="rId430" Type="http://schemas.openxmlformats.org/officeDocument/2006/relationships/hyperlink" Target="https://www.epa.gov/system/files/documents/2024-04/eastern-band-of-cherokee-indians-pcap.pdf" TargetMode="External"/><Relationship Id="rId18" Type="http://schemas.openxmlformats.org/officeDocument/2006/relationships/hyperlink" Target="https://www.epa.gov/system/files/documents/2024-04/prairie-band-pcap.pdf" TargetMode="External"/><Relationship Id="rId265" Type="http://schemas.openxmlformats.org/officeDocument/2006/relationships/hyperlink" Target="https://view.officeapps.live.com/op/view.aspx?src=https%3A%2F%2Fbbna.com%2Fwp-content%2Fuploads%2F2024%2F03%2FAppendix-C-BBNA-Technical-References-1.xlsm&amp;wdOrigin=BROWSELINK" TargetMode="External"/><Relationship Id="rId472" Type="http://schemas.openxmlformats.org/officeDocument/2006/relationships/hyperlink" Target="https://www.epa.gov/system/files/documents/2024-04/guam-pcap.pdf" TargetMode="External"/><Relationship Id="rId528" Type="http://schemas.openxmlformats.org/officeDocument/2006/relationships/hyperlink" Target="https://www.epa.gov/system/files/documents/2024-04/cnmi-pcap_0.pdf" TargetMode="External"/><Relationship Id="rId125" Type="http://schemas.openxmlformats.org/officeDocument/2006/relationships/hyperlink" Target="https://www.epa.gov/system/files/documents/2024-04/pueblo-of-santa-ana-cap.pdf" TargetMode="External"/><Relationship Id="rId167" Type="http://schemas.openxmlformats.org/officeDocument/2006/relationships/hyperlink" Target="https://view.officeapps.live.com/op/view.aspx?src=https%3A%2F%2Fbbna.com%2Fwp-content%2Fuploads%2F2024%2F03%2FAppendix-C-BBNA-Technical-References-1.xlsm&amp;wdOrigin=BROWSELINK" TargetMode="External"/><Relationship Id="rId332" Type="http://schemas.openxmlformats.org/officeDocument/2006/relationships/hyperlink" Target="https://www.epa.gov/system/files/documents/2024-03/upper-columbia-united-tribes-priority-climate-action-plan.pdf" TargetMode="External"/><Relationship Id="rId374" Type="http://schemas.openxmlformats.org/officeDocument/2006/relationships/hyperlink" Target="https://www.epa.gov/system/files/documents/2024-04/inter-tribal-council-of-michgian-combined-pcap.pdf" TargetMode="External"/><Relationship Id="rId581" Type="http://schemas.openxmlformats.org/officeDocument/2006/relationships/hyperlink" Target="https://www.epa.gov/system/files/documents/2024-04/tejon-tribe-pcap.pdf" TargetMode="External"/><Relationship Id="rId71" Type="http://schemas.openxmlformats.org/officeDocument/2006/relationships/hyperlink" Target="https://www.epa.gov/system/files/documents/2024-03/habematolel-hpul-pcap.pdf" TargetMode="External"/><Relationship Id="rId234" Type="http://schemas.openxmlformats.org/officeDocument/2006/relationships/hyperlink" Target="https://view.officeapps.live.com/op/view.aspx?src=https%3A%2F%2Fbbna.com%2Fwp-content%2Fuploads%2F2024%2F03%2FAppendix-C-BBNA-Technical-References-1.xlsm&amp;wdOrigin=BROWSELINK" TargetMode="External"/><Relationship Id="rId2" Type="http://schemas.openxmlformats.org/officeDocument/2006/relationships/hyperlink" Target="https://www.epa.gov/system/files/documents/2024-04/vieo-ira-cprggp-pcap.pdf" TargetMode="External"/><Relationship Id="rId29" Type="http://schemas.openxmlformats.org/officeDocument/2006/relationships/hyperlink" Target="https://www.epa.gov/system/files/documents/2024-04/mohegan-tribe-pcap.pdf" TargetMode="External"/><Relationship Id="rId276" Type="http://schemas.openxmlformats.org/officeDocument/2006/relationships/hyperlink" Target="https://view.officeapps.live.com/op/view.aspx?src=https%3A%2F%2Fbbna.com%2Fwp-content%2Fuploads%2F2024%2F03%2FAppendix-C-BBNA-Technical-References-1.xlsm&amp;wdOrigin=BROWSELINK" TargetMode="External"/><Relationship Id="rId441" Type="http://schemas.openxmlformats.org/officeDocument/2006/relationships/hyperlink" Target="https://www.epa.gov/system/files/documents/2024-03/kbic-pcap.pdf" TargetMode="External"/><Relationship Id="rId483" Type="http://schemas.openxmlformats.org/officeDocument/2006/relationships/hyperlink" Target="https://www.epa.gov/system/files/documents/2024-03/northern-arapaho-pcap.pdf" TargetMode="External"/><Relationship Id="rId539" Type="http://schemas.openxmlformats.org/officeDocument/2006/relationships/hyperlink" Target="https://www.epa.gov/system/files/documents/2024-04/salt-river-pima-maricopa-indian-community-pcap.pdf" TargetMode="External"/><Relationship Id="rId40" Type="http://schemas.openxmlformats.org/officeDocument/2006/relationships/hyperlink" Target="https://www.epa.gov/system/files/documents/2024-03/forest-county-potawatomi-community-fcpc-priority-climate-action-plan-pcap.pdf" TargetMode="External"/><Relationship Id="rId136" Type="http://schemas.openxmlformats.org/officeDocument/2006/relationships/hyperlink" Target="https://www.epa.gov/system/files/documents/2024-04/itkn-pcap.pdf" TargetMode="External"/><Relationship Id="rId178" Type="http://schemas.openxmlformats.org/officeDocument/2006/relationships/hyperlink" Target="https://view.officeapps.live.com/op/view.aspx?src=https%3A%2F%2Fbbna.com%2Fwp-content%2Fuploads%2F2024%2F03%2FAppendix-C-BBNA-Technical-References-1.xlsm&amp;wdOrigin=BROWSELINK" TargetMode="External"/><Relationship Id="rId301" Type="http://schemas.openxmlformats.org/officeDocument/2006/relationships/hyperlink" Target="https://view.officeapps.live.com/op/view.aspx?src=https%3A%2F%2Fbbna.com%2Fwp-content%2Fuploads%2F2024%2F03%2FAppendix-C-BBNA-Technical-References-1.xlsm&amp;wdOrigin=BROWSELINK" TargetMode="External"/><Relationship Id="rId343" Type="http://schemas.openxmlformats.org/officeDocument/2006/relationships/hyperlink" Target="https://www.epa.gov/system/files/documents/2024-03/pechanga-pcap.pdf" TargetMode="External"/><Relationship Id="rId550" Type="http://schemas.openxmlformats.org/officeDocument/2006/relationships/hyperlink" Target="https://www.epa.gov/system/files/documents/2024-04/american-samoa-pcap.pdf" TargetMode="External"/><Relationship Id="rId82" Type="http://schemas.openxmlformats.org/officeDocument/2006/relationships/hyperlink" Target="https://www.epa.gov/system/files/documents/2024-04/spirit-lake-tribe-pcap.pdf" TargetMode="External"/><Relationship Id="rId203" Type="http://schemas.openxmlformats.org/officeDocument/2006/relationships/hyperlink" Target="https://view.officeapps.live.com/op/view.aspx?src=https%3A%2F%2Fbbna.com%2Fwp-content%2Fuploads%2F2024%2F03%2FAppendix-C-BBNA-Technical-References-1.xlsm&amp;wdOrigin=BROWSELINK" TargetMode="External"/><Relationship Id="rId385" Type="http://schemas.openxmlformats.org/officeDocument/2006/relationships/hyperlink" Target="https://www.epa.gov/system/files/documents/2024-04/ltbb-pcap.pdf" TargetMode="External"/><Relationship Id="rId592" Type="http://schemas.openxmlformats.org/officeDocument/2006/relationships/hyperlink" Target="https://www.epa.gov/system/files/documents/2024-03/tcc-pcap.pdf" TargetMode="External"/><Relationship Id="rId606" Type="http://schemas.openxmlformats.org/officeDocument/2006/relationships/hyperlink" Target="https://www.epa.gov/system/files/documents/2024-04/pueblo-of-santa-ana-cap.pdf" TargetMode="External"/><Relationship Id="rId245" Type="http://schemas.openxmlformats.org/officeDocument/2006/relationships/hyperlink" Target="https://view.officeapps.live.com/op/view.aspx?src=https%3A%2F%2Fbbna.com%2Fwp-content%2Fuploads%2F2024%2F03%2FAppendix-C-BBNA-Technical-References-1.xlsm&amp;wdOrigin=BROWSELINK" TargetMode="External"/><Relationship Id="rId287" Type="http://schemas.openxmlformats.org/officeDocument/2006/relationships/hyperlink" Target="https://view.officeapps.live.com/op/view.aspx?src=https%3A%2F%2Fbbna.com%2Fwp-content%2Fuploads%2F2024%2F03%2FAppendix-C-BBNA-Technical-References-1.xlsm&amp;wdOrigin=BROWSELINK" TargetMode="External"/><Relationship Id="rId410" Type="http://schemas.openxmlformats.org/officeDocument/2006/relationships/hyperlink" Target="https://www.epa.gov/system/files/documents/2024-04/sokaogon-chippewa-community-pcap.pdf" TargetMode="External"/><Relationship Id="rId452" Type="http://schemas.openxmlformats.org/officeDocument/2006/relationships/hyperlink" Target="https://www.epa.gov/system/files/documents/2024-03/5d-98t78901-rincon-band-of-luiseno-indians-pcap.pdf" TargetMode="External"/><Relationship Id="rId494" Type="http://schemas.openxmlformats.org/officeDocument/2006/relationships/hyperlink" Target="https://www.epa.gov/system/files/documents/2024-04/pokagon-band-pcap.pdf" TargetMode="External"/><Relationship Id="rId508" Type="http://schemas.openxmlformats.org/officeDocument/2006/relationships/hyperlink" Target="https://www.epa.gov/system/files/documents/2024-04/cnmi-pcap_0.pdf" TargetMode="External"/><Relationship Id="rId105" Type="http://schemas.openxmlformats.org/officeDocument/2006/relationships/hyperlink" Target="https://www.epa.gov/system/files/documents/2024-04/kiowa-tribe-pcap-5d-02f41701-0.pdf" TargetMode="External"/><Relationship Id="rId147" Type="http://schemas.openxmlformats.org/officeDocument/2006/relationships/hyperlink" Target="https://www.epa.gov/system/files/documents/2024-04/pueblo-of-tesuque-pcap.pdf" TargetMode="External"/><Relationship Id="rId312" Type="http://schemas.openxmlformats.org/officeDocument/2006/relationships/hyperlink" Target="https://www.epa.gov/system/files/documents/2024-03/anthc-pcap-consolidated.pdf" TargetMode="External"/><Relationship Id="rId354" Type="http://schemas.openxmlformats.org/officeDocument/2006/relationships/hyperlink" Target="https://www.epa.gov/system/files/documents/2024-04/catawba-nation-pcap.pdf" TargetMode="External"/><Relationship Id="rId51" Type="http://schemas.openxmlformats.org/officeDocument/2006/relationships/hyperlink" Target="https://www.epa.gov/system/files/documents/2024-04/chippewa-cree-pcap.pdf" TargetMode="External"/><Relationship Id="rId93" Type="http://schemas.openxmlformats.org/officeDocument/2006/relationships/hyperlink" Target="https://www.epa.gov/system/files/documents/2024-04/spirit-lake-tribe-pcap.pdf" TargetMode="External"/><Relationship Id="rId189" Type="http://schemas.openxmlformats.org/officeDocument/2006/relationships/hyperlink" Target="https://view.officeapps.live.com/op/view.aspx?src=https%3A%2F%2Fbbna.com%2Fwp-content%2Fuploads%2F2024%2F03%2FAppendix-C-BBNA-Technical-References-1.xlsm&amp;wdOrigin=BROWSELINK" TargetMode="External"/><Relationship Id="rId396" Type="http://schemas.openxmlformats.org/officeDocument/2006/relationships/hyperlink" Target="https://www.epa.gov/system/files/documents/2024-04/inter-tribal-council-of-michgian-combined-pcap.pdf" TargetMode="External"/><Relationship Id="rId561" Type="http://schemas.openxmlformats.org/officeDocument/2006/relationships/hyperlink" Target="https://www.epa.gov/system/files/documents/2024-04/mashpee-wampanoag-tribe-climate-action-plan.pdf" TargetMode="External"/><Relationship Id="rId214" Type="http://schemas.openxmlformats.org/officeDocument/2006/relationships/hyperlink" Target="https://view.officeapps.live.com/op/view.aspx?src=https%3A%2F%2Fbbna.com%2Fwp-content%2Fuploads%2F2024%2F03%2FAppendix-C-BBNA-Technical-References-1.xlsm&amp;wdOrigin=BROWSELINK" TargetMode="External"/><Relationship Id="rId256" Type="http://schemas.openxmlformats.org/officeDocument/2006/relationships/hyperlink" Target="https://view.officeapps.live.com/op/view.aspx?src=https%3A%2F%2Fbbna.com%2Fwp-content%2Fuploads%2F2024%2F03%2FAppendix-C-BBNA-Technical-References-1.xlsm&amp;wdOrigin=BROWSELINK" TargetMode="External"/><Relationship Id="rId298" Type="http://schemas.openxmlformats.org/officeDocument/2006/relationships/hyperlink" Target="https://view.officeapps.live.com/op/view.aspx?src=https%3A%2F%2Fbbna.com%2Fwp-content%2Fuploads%2F2024%2F03%2FAppendix-C-BBNA-Technical-References-1.xlsm&amp;wdOrigin=BROWSELINK" TargetMode="External"/><Relationship Id="rId421" Type="http://schemas.openxmlformats.org/officeDocument/2006/relationships/hyperlink" Target="https://www.epa.gov/system/files/documents/2024-04/navajo-nation-pcap.pdf" TargetMode="External"/><Relationship Id="rId463" Type="http://schemas.openxmlformats.org/officeDocument/2006/relationships/hyperlink" Target="https://www.epa.gov/system/files/documents/2024-04/guam-pcap.pdf" TargetMode="External"/><Relationship Id="rId519" Type="http://schemas.openxmlformats.org/officeDocument/2006/relationships/hyperlink" Target="https://www.epa.gov/system/files/documents/2024-04/cnmi-pcap_0.pdf" TargetMode="External"/><Relationship Id="rId116" Type="http://schemas.openxmlformats.org/officeDocument/2006/relationships/hyperlink" Target="https://www.epa.gov/system/files/documents/2024-04/pueblo-of-santa-ana-cap.pdf" TargetMode="External"/><Relationship Id="rId158" Type="http://schemas.openxmlformats.org/officeDocument/2006/relationships/hyperlink" Target="https://view.officeapps.live.com/op/view.aspx?src=https%3A%2F%2Fbbna.com%2Fwp-content%2Fuploads%2F2024%2F03%2FAppendix-C-BBNA-Technical-References-1.xlsm&amp;wdOrigin=BROWSELINK" TargetMode="External"/><Relationship Id="rId323" Type="http://schemas.openxmlformats.org/officeDocument/2006/relationships/hyperlink" Target="https://www.epa.gov/system/files/documents/2024-03/anthc-pcap-consolidated.pdf" TargetMode="External"/><Relationship Id="rId530" Type="http://schemas.openxmlformats.org/officeDocument/2006/relationships/hyperlink" Target="https://www.epa.gov/system/files/documents/2024-04/cnmi-pcap_0.pdf" TargetMode="External"/><Relationship Id="rId20" Type="http://schemas.openxmlformats.org/officeDocument/2006/relationships/hyperlink" Target="https://www.epa.gov/system/files/documents/2024-03/samish-indian-nation-priority-climate-action-plan.pdf" TargetMode="External"/><Relationship Id="rId62" Type="http://schemas.openxmlformats.org/officeDocument/2006/relationships/hyperlink" Target="https://www.epa.gov/system/files/documents/2024-04/metlakatla-indian-community-pcap.pdf" TargetMode="External"/><Relationship Id="rId365" Type="http://schemas.openxmlformats.org/officeDocument/2006/relationships/hyperlink" Target="https://www.epa.gov/system/files/documents/2024-04/lummi-pcap.pdf" TargetMode="External"/><Relationship Id="rId572" Type="http://schemas.openxmlformats.org/officeDocument/2006/relationships/hyperlink" Target="https://www.epa.gov/system/files/documents/2024-04/village-of-solomon-pcap.pdf" TargetMode="External"/><Relationship Id="rId225" Type="http://schemas.openxmlformats.org/officeDocument/2006/relationships/hyperlink" Target="https://view.officeapps.live.com/op/view.aspx?src=https%3A%2F%2Fbbna.com%2Fwp-content%2Fuploads%2F2024%2F03%2FAppendix-C-BBNA-Technical-References-1.xlsm&amp;wdOrigin=BROWSELINK" TargetMode="External"/><Relationship Id="rId267" Type="http://schemas.openxmlformats.org/officeDocument/2006/relationships/hyperlink" Target="https://view.officeapps.live.com/op/view.aspx?src=https%3A%2F%2Fbbna.com%2Fwp-content%2Fuploads%2F2024%2F03%2FAppendix-C-BBNA-Technical-References-1.xlsm&amp;wdOrigin=BROWSELINK" TargetMode="External"/><Relationship Id="rId432" Type="http://schemas.openxmlformats.org/officeDocument/2006/relationships/hyperlink" Target="https://www.epa.gov/system/files/documents/2024-03/kbic-pcap.pdf" TargetMode="External"/><Relationship Id="rId474" Type="http://schemas.openxmlformats.org/officeDocument/2006/relationships/hyperlink" Target="https://www.epa.gov/system/files/documents/2024-04/guam-pcap.pdf" TargetMode="External"/><Relationship Id="rId127" Type="http://schemas.openxmlformats.org/officeDocument/2006/relationships/hyperlink" Target="https://www.epa.gov/system/files/documents/2024-04/itkn-pcap.pdf" TargetMode="External"/><Relationship Id="rId31" Type="http://schemas.openxmlformats.org/officeDocument/2006/relationships/hyperlink" Target="https://www.epa.gov/system/files/documents/2024-04/mohegan-tribe-pcap.pdf" TargetMode="External"/><Relationship Id="rId73" Type="http://schemas.openxmlformats.org/officeDocument/2006/relationships/hyperlink" Target="https://www.epa.gov/system/files/documents/2024-03/habematolel-hpul-pcap.pdf" TargetMode="External"/><Relationship Id="rId169" Type="http://schemas.openxmlformats.org/officeDocument/2006/relationships/hyperlink" Target="https://view.officeapps.live.com/op/view.aspx?src=https%3A%2F%2Fbbna.com%2Fwp-content%2Fuploads%2F2024%2F03%2FAppendix-C-BBNA-Technical-References-1.xlsm&amp;wdOrigin=BROWSELINK" TargetMode="External"/><Relationship Id="rId334" Type="http://schemas.openxmlformats.org/officeDocument/2006/relationships/hyperlink" Target="https://www.epa.gov/system/files/documents/2024-03/upper-columbia-united-tribes-priority-climate-action-plan.pdf" TargetMode="External"/><Relationship Id="rId376" Type="http://schemas.openxmlformats.org/officeDocument/2006/relationships/hyperlink" Target="https://www.epa.gov/system/files/documents/2024-04/inter-tribal-council-of-michgian-combined-pcap.pdf" TargetMode="External"/><Relationship Id="rId541" Type="http://schemas.openxmlformats.org/officeDocument/2006/relationships/hyperlink" Target="https://www.epa.gov/system/files/documents/2024-04/salt-river-pima-maricopa-indian-community-pcap.pdf" TargetMode="External"/><Relationship Id="rId583" Type="http://schemas.openxmlformats.org/officeDocument/2006/relationships/hyperlink" Target="https://www.epa.gov/system/files/documents/2024-04/tulalip-tribes-pcap.pdf" TargetMode="External"/><Relationship Id="rId4" Type="http://schemas.openxmlformats.org/officeDocument/2006/relationships/hyperlink" Target="https://www.epa.gov/system/files/documents/2024-04/vieo-ira-cprggp-pcap.pdf" TargetMode="External"/><Relationship Id="rId180" Type="http://schemas.openxmlformats.org/officeDocument/2006/relationships/hyperlink" Target="https://view.officeapps.live.com/op/view.aspx?src=https%3A%2F%2Fbbna.com%2Fwp-content%2Fuploads%2F2024%2F03%2FAppendix-C-BBNA-Technical-References-1.xlsm&amp;wdOrigin=BROWSELINK" TargetMode="External"/><Relationship Id="rId236" Type="http://schemas.openxmlformats.org/officeDocument/2006/relationships/hyperlink" Target="https://view.officeapps.live.com/op/view.aspx?src=https%3A%2F%2Fbbna.com%2Fwp-content%2Fuploads%2F2024%2F03%2FAppendix-C-BBNA-Technical-References-1.xlsm&amp;wdOrigin=BROWSELINK" TargetMode="External"/><Relationship Id="rId278" Type="http://schemas.openxmlformats.org/officeDocument/2006/relationships/hyperlink" Target="https://view.officeapps.live.com/op/view.aspx?src=https%3A%2F%2Fbbna.com%2Fwp-content%2Fuploads%2F2024%2F03%2FAppendix-C-BBNA-Technical-References-1.xlsm&amp;wdOrigin=BROWSELINK" TargetMode="External"/><Relationship Id="rId401" Type="http://schemas.openxmlformats.org/officeDocument/2006/relationships/hyperlink" Target="https://www.epa.gov/system/files/documents/2024-04/rst-pcap.pdf" TargetMode="External"/><Relationship Id="rId443" Type="http://schemas.openxmlformats.org/officeDocument/2006/relationships/hyperlink" Target="https://www.epa.gov/system/files/documents/2024-03/kbic-pcap.pdf" TargetMode="External"/><Relationship Id="rId303" Type="http://schemas.openxmlformats.org/officeDocument/2006/relationships/hyperlink" Target="https://view.officeapps.live.com/op/view.aspx?src=https%3A%2F%2Fbbna.com%2Fwp-content%2Fuploads%2F2024%2F03%2FAppendix-C-BBNA-Technical-References-1.xlsm&amp;wdOrigin=BROWSELINK" TargetMode="External"/><Relationship Id="rId485" Type="http://schemas.openxmlformats.org/officeDocument/2006/relationships/hyperlink" Target="https://www.epa.gov/system/files/documents/2024-04/eastern-band-of-cherokee-indians-pcap.pdf" TargetMode="External"/><Relationship Id="rId42" Type="http://schemas.openxmlformats.org/officeDocument/2006/relationships/hyperlink" Target="https://www.epa.gov/system/files/documents/2024-03/forest-county-potawatomi-community-fcpc-priority-climate-action-plan-pcap.pdf" TargetMode="External"/><Relationship Id="rId84" Type="http://schemas.openxmlformats.org/officeDocument/2006/relationships/hyperlink" Target="https://www.epa.gov/system/files/documents/2024-04/spirit-lake-tribe-pcap.pdf" TargetMode="External"/><Relationship Id="rId138" Type="http://schemas.openxmlformats.org/officeDocument/2006/relationships/hyperlink" Target="https://www.epa.gov/system/files/documents/2024-04/itkn-pcap.pdf" TargetMode="External"/><Relationship Id="rId345" Type="http://schemas.openxmlformats.org/officeDocument/2006/relationships/hyperlink" Target="https://www.epa.gov/system/files/documents/2024-04/mashpee-wampanoag-tribe-climate-action-plan.pdf" TargetMode="External"/><Relationship Id="rId387" Type="http://schemas.openxmlformats.org/officeDocument/2006/relationships/hyperlink" Target="https://www.epa.gov/system/files/documents/2024-04/ltbb-pcap.pdf" TargetMode="External"/><Relationship Id="rId510" Type="http://schemas.openxmlformats.org/officeDocument/2006/relationships/hyperlink" Target="https://www.epa.gov/system/files/documents/2024-03/owens-valley-indian-water-commission-pcap.pdf" TargetMode="External"/><Relationship Id="rId552" Type="http://schemas.openxmlformats.org/officeDocument/2006/relationships/hyperlink" Target="https://www.epa.gov/system/files/documents/2024-04/american-samoa-pcap.pdf" TargetMode="External"/><Relationship Id="rId594" Type="http://schemas.openxmlformats.org/officeDocument/2006/relationships/hyperlink" Target="https://www.epa.gov/system/files/documents/2024-04/chugach-eyak-pcap.pdf" TargetMode="External"/><Relationship Id="rId608" Type="http://schemas.openxmlformats.org/officeDocument/2006/relationships/hyperlink" Target="https://www.epa.gov/system/files/documents/2024-04/iipay-nation-of-santa-ysabel-pcap.pdf" TargetMode="External"/><Relationship Id="rId191" Type="http://schemas.openxmlformats.org/officeDocument/2006/relationships/hyperlink" Target="https://view.officeapps.live.com/op/view.aspx?src=https%3A%2F%2Fbbna.com%2Fwp-content%2Fuploads%2F2024%2F03%2FAppendix-C-BBNA-Technical-References-1.xlsm&amp;wdOrigin=BROWSELINK" TargetMode="External"/><Relationship Id="rId205" Type="http://schemas.openxmlformats.org/officeDocument/2006/relationships/hyperlink" Target="https://view.officeapps.live.com/op/view.aspx?src=https%3A%2F%2Fbbna.com%2Fwp-content%2Fuploads%2F2024%2F03%2FAppendix-C-BBNA-Technical-References-1.xlsm&amp;wdOrigin=BROWSELINK" TargetMode="External"/><Relationship Id="rId247" Type="http://schemas.openxmlformats.org/officeDocument/2006/relationships/hyperlink" Target="https://view.officeapps.live.com/op/view.aspx?src=https%3A%2F%2Fbbna.com%2Fwp-content%2Fuploads%2F2024%2F03%2FAppendix-C-BBNA-Technical-References-1.xlsm&amp;wdOrigin=BROWSELINK" TargetMode="External"/><Relationship Id="rId412" Type="http://schemas.openxmlformats.org/officeDocument/2006/relationships/hyperlink" Target="https://www.epa.gov/system/files/documents/2024-04/sokaogon-chippewa-community-pcap.pdf" TargetMode="External"/><Relationship Id="rId107" Type="http://schemas.openxmlformats.org/officeDocument/2006/relationships/hyperlink" Target="https://www.epa.gov/system/files/documents/2024-04/muscogee-creek-nation-pcap.pdf" TargetMode="External"/><Relationship Id="rId289" Type="http://schemas.openxmlformats.org/officeDocument/2006/relationships/hyperlink" Target="https://view.officeapps.live.com/op/view.aspx?src=https%3A%2F%2Fbbna.com%2Fwp-content%2Fuploads%2F2024%2F03%2FAppendix-C-BBNA-Technical-References-1.xlsm&amp;wdOrigin=BROWSELINK" TargetMode="External"/><Relationship Id="rId454" Type="http://schemas.openxmlformats.org/officeDocument/2006/relationships/hyperlink" Target="https://www.epa.gov/system/files/documents/2024-03/5d-98t78901-rincon-band-of-luiseno-indians-pcap.pdf" TargetMode="External"/><Relationship Id="rId496" Type="http://schemas.openxmlformats.org/officeDocument/2006/relationships/hyperlink" Target="https://www.epa.gov/system/files/documents/2024-04/pokagon-band-pcap.pdf" TargetMode="External"/><Relationship Id="rId11" Type="http://schemas.openxmlformats.org/officeDocument/2006/relationships/hyperlink" Target="https://www.epa.gov/system/files/documents/2024-04/pit-pcap.pdf" TargetMode="External"/><Relationship Id="rId53" Type="http://schemas.openxmlformats.org/officeDocument/2006/relationships/hyperlink" Target="https://www.epa.gov/system/files/documents/2024-04/chippewa-cree-pcap.pdf" TargetMode="External"/><Relationship Id="rId149" Type="http://schemas.openxmlformats.org/officeDocument/2006/relationships/hyperlink" Target="https://www.epa.gov/system/files/documents/2024-04/pueblo-of-tesuque-pcap.pdf" TargetMode="External"/><Relationship Id="rId314" Type="http://schemas.openxmlformats.org/officeDocument/2006/relationships/hyperlink" Target="https://www.epa.gov/system/files/documents/2024-03/anthc-pcap-consolidated.pdf" TargetMode="External"/><Relationship Id="rId356" Type="http://schemas.openxmlformats.org/officeDocument/2006/relationships/hyperlink" Target="https://www.epa.gov/system/files/documents/2024-04/catawba-nation-pcap.pdf" TargetMode="External"/><Relationship Id="rId398" Type="http://schemas.openxmlformats.org/officeDocument/2006/relationships/hyperlink" Target="https://www.epa.gov/system/files/documents/2024-04/rst-pcap.pdf" TargetMode="External"/><Relationship Id="rId521" Type="http://schemas.openxmlformats.org/officeDocument/2006/relationships/hyperlink" Target="https://www.epa.gov/system/files/documents/2024-04/cnmi-pcap_0.pdf" TargetMode="External"/><Relationship Id="rId563" Type="http://schemas.openxmlformats.org/officeDocument/2006/relationships/hyperlink" Target="https://www.epa.gov/system/files/documents/2024-04/mashpee-wampanoag-tribe-climate-action-plan.pdf" TargetMode="External"/><Relationship Id="rId95" Type="http://schemas.openxmlformats.org/officeDocument/2006/relationships/hyperlink" Target="https://www.epa.gov/system/files/documents/2024-04/chickaloon-village-traditional-council-pcap.pdf" TargetMode="External"/><Relationship Id="rId160" Type="http://schemas.openxmlformats.org/officeDocument/2006/relationships/hyperlink" Target="https://view.officeapps.live.com/op/view.aspx?src=https%3A%2F%2Fbbna.com%2Fwp-content%2Fuploads%2F2024%2F03%2FAppendix-C-BBNA-Technical-References-1.xlsm&amp;wdOrigin=BROWSELINK" TargetMode="External"/><Relationship Id="rId216" Type="http://schemas.openxmlformats.org/officeDocument/2006/relationships/hyperlink" Target="https://view.officeapps.live.com/op/view.aspx?src=https%3A%2F%2Fbbna.com%2Fwp-content%2Fuploads%2F2024%2F03%2FAppendix-C-BBNA-Technical-References-1.xlsm&amp;wdOrigin=BROWSELINK" TargetMode="External"/><Relationship Id="rId423" Type="http://schemas.openxmlformats.org/officeDocument/2006/relationships/hyperlink" Target="https://www.epa.gov/system/files/documents/2024-04/navajo-nation-pcap.pdf" TargetMode="External"/><Relationship Id="rId258" Type="http://schemas.openxmlformats.org/officeDocument/2006/relationships/hyperlink" Target="https://view.officeapps.live.com/op/view.aspx?src=https%3A%2F%2Fbbna.com%2Fwp-content%2Fuploads%2F2024%2F03%2FAppendix-C-BBNA-Technical-References-1.xlsm&amp;wdOrigin=BROWSELINK" TargetMode="External"/><Relationship Id="rId465" Type="http://schemas.openxmlformats.org/officeDocument/2006/relationships/hyperlink" Target="https://www.epa.gov/system/files/documents/2024-04/guam-pcap.pdf" TargetMode="External"/><Relationship Id="rId22" Type="http://schemas.openxmlformats.org/officeDocument/2006/relationships/hyperlink" Target="https://www.epa.gov/system/files/documents/2024-03/samish-indian-nation-priority-climate-action-plan.pdf" TargetMode="External"/><Relationship Id="rId64" Type="http://schemas.openxmlformats.org/officeDocument/2006/relationships/hyperlink" Target="https://www.epa.gov/system/files/documents/2024-04/metlakatla-indian-community-pcap.pdf" TargetMode="External"/><Relationship Id="rId118" Type="http://schemas.openxmlformats.org/officeDocument/2006/relationships/hyperlink" Target="https://www.epa.gov/system/files/documents/2024-04/pueblo-of-santa-ana-cap.pdf" TargetMode="External"/><Relationship Id="rId325" Type="http://schemas.openxmlformats.org/officeDocument/2006/relationships/hyperlink" Target="https://www.epa.gov/system/files/documents/2024-04/snoqualmie-indian-tribe-pcap.pdf" TargetMode="External"/><Relationship Id="rId367" Type="http://schemas.openxmlformats.org/officeDocument/2006/relationships/hyperlink" Target="https://www.epa.gov/system/files/documents/2024-04/lummi-pcap.pdf" TargetMode="External"/><Relationship Id="rId532" Type="http://schemas.openxmlformats.org/officeDocument/2006/relationships/hyperlink" Target="https://www.epa.gov/system/files/documents/2024-04/cnmi-pcap_0.pdf" TargetMode="External"/><Relationship Id="rId574" Type="http://schemas.openxmlformats.org/officeDocument/2006/relationships/hyperlink" Target="https://www.epa.gov/system/files/documents/2024-03/5d-98t77401-pala-san-diego-tribal-collective.pdf" TargetMode="External"/><Relationship Id="rId171" Type="http://schemas.openxmlformats.org/officeDocument/2006/relationships/hyperlink" Target="https://view.officeapps.live.com/op/view.aspx?src=https%3A%2F%2Fbbna.com%2Fwp-content%2Fuploads%2F2024%2F03%2FAppendix-C-BBNA-Technical-References-1.xlsm&amp;wdOrigin=BROWSELINK" TargetMode="External"/><Relationship Id="rId227" Type="http://schemas.openxmlformats.org/officeDocument/2006/relationships/hyperlink" Target="https://view.officeapps.live.com/op/view.aspx?src=https%3A%2F%2Fbbna.com%2Fwp-content%2Fuploads%2F2024%2F03%2FAppendix-C-BBNA-Technical-References-1.xlsm&amp;wdOrigin=BROWSELINK" TargetMode="External"/><Relationship Id="rId269" Type="http://schemas.openxmlformats.org/officeDocument/2006/relationships/hyperlink" Target="https://view.officeapps.live.com/op/view.aspx?src=https%3A%2F%2Fbbna.com%2Fwp-content%2Fuploads%2F2024%2F03%2FAppendix-C-BBNA-Technical-References-1.xlsm&amp;wdOrigin=BROWSELINK" TargetMode="External"/><Relationship Id="rId434" Type="http://schemas.openxmlformats.org/officeDocument/2006/relationships/hyperlink" Target="https://www.epa.gov/system/files/documents/2024-03/kbic-pcap.pdf" TargetMode="External"/><Relationship Id="rId476" Type="http://schemas.openxmlformats.org/officeDocument/2006/relationships/hyperlink" Target="https://www.epa.gov/system/files/documents/2024-04/guam-pcap.pdf" TargetMode="External"/><Relationship Id="rId33" Type="http://schemas.openxmlformats.org/officeDocument/2006/relationships/hyperlink" Target="https://www.epa.gov/system/files/documents/2024-04/mohegan-tribe-pcap.pdf" TargetMode="External"/><Relationship Id="rId129" Type="http://schemas.openxmlformats.org/officeDocument/2006/relationships/hyperlink" Target="https://www.epa.gov/system/files/documents/2024-04/itkn-pcap.pdf" TargetMode="External"/><Relationship Id="rId280" Type="http://schemas.openxmlformats.org/officeDocument/2006/relationships/hyperlink" Target="https://view.officeapps.live.com/op/view.aspx?src=https%3A%2F%2Fbbna.com%2Fwp-content%2Fuploads%2F2024%2F03%2FAppendix-C-BBNA-Technical-References-1.xlsm&amp;wdOrigin=BROWSELINK" TargetMode="External"/><Relationship Id="rId336" Type="http://schemas.openxmlformats.org/officeDocument/2006/relationships/hyperlink" Target="https://www.epa.gov/system/files/documents/2024-04/tule-river-indian-tribal-council-pcap.pdf" TargetMode="External"/><Relationship Id="rId501" Type="http://schemas.openxmlformats.org/officeDocument/2006/relationships/hyperlink" Target="https://www.epa.gov/system/files/documents/2024-04/gun-lake-tribe-pcap.pdf" TargetMode="External"/><Relationship Id="rId543" Type="http://schemas.openxmlformats.org/officeDocument/2006/relationships/hyperlink" Target="https://www.epa.gov/system/files/documents/2024-03/pechanga-pcap.pdf" TargetMode="External"/><Relationship Id="rId75" Type="http://schemas.openxmlformats.org/officeDocument/2006/relationships/hyperlink" Target="https://www.epa.gov/system/files/documents/2024-03/habematolel-hpul-pcap.pdf" TargetMode="External"/><Relationship Id="rId140" Type="http://schemas.openxmlformats.org/officeDocument/2006/relationships/hyperlink" Target="https://www.epa.gov/system/files/documents/2024-04/itkn-pcap.pdf" TargetMode="External"/><Relationship Id="rId182" Type="http://schemas.openxmlformats.org/officeDocument/2006/relationships/hyperlink" Target="https://view.officeapps.live.com/op/view.aspx?src=https%3A%2F%2Fbbna.com%2Fwp-content%2Fuploads%2F2024%2F03%2FAppendix-C-BBNA-Technical-References-1.xlsm&amp;wdOrigin=BROWSELINK" TargetMode="External"/><Relationship Id="rId378" Type="http://schemas.openxmlformats.org/officeDocument/2006/relationships/hyperlink" Target="https://www.epa.gov/system/files/documents/2024-04/inter-tribal-council-of-michgian-combined-pcap.pdf" TargetMode="External"/><Relationship Id="rId403" Type="http://schemas.openxmlformats.org/officeDocument/2006/relationships/hyperlink" Target="https://www.epa.gov/system/files/documents/2024-04/inter-tribal-council-of-michgian-combined-pcap.pdf" TargetMode="External"/><Relationship Id="rId585" Type="http://schemas.openxmlformats.org/officeDocument/2006/relationships/hyperlink" Target="https://www.epa.gov/system/files/documents/2024-04/nez-perce-tribe-pcap.pdf" TargetMode="External"/><Relationship Id="rId6" Type="http://schemas.openxmlformats.org/officeDocument/2006/relationships/hyperlink" Target="https://www.epa.gov/system/files/documents/2024-04/vieo-ira-cprggp-pcap.pdf" TargetMode="External"/><Relationship Id="rId238" Type="http://schemas.openxmlformats.org/officeDocument/2006/relationships/hyperlink" Target="https://view.officeapps.live.com/op/view.aspx?src=https%3A%2F%2Fbbna.com%2Fwp-content%2Fuploads%2F2024%2F03%2FAppendix-C-BBNA-Technical-References-1.xlsm&amp;wdOrigin=BROWSELINK" TargetMode="External"/><Relationship Id="rId445" Type="http://schemas.openxmlformats.org/officeDocument/2006/relationships/hyperlink" Target="https://www.epa.gov/system/files/documents/2024-03/morongo-pcap.pdf" TargetMode="External"/><Relationship Id="rId487" Type="http://schemas.openxmlformats.org/officeDocument/2006/relationships/hyperlink" Target="https://www.epa.gov/system/files/documents/2024-04/pokagon-band-pcap.pdf" TargetMode="External"/><Relationship Id="rId610" Type="http://schemas.openxmlformats.org/officeDocument/2006/relationships/hyperlink" Target="https://www.epa.gov/system/files/documents/2024-04/the-suquamish-tribe-pcap.pdf" TargetMode="External"/><Relationship Id="rId291" Type="http://schemas.openxmlformats.org/officeDocument/2006/relationships/hyperlink" Target="https://view.officeapps.live.com/op/view.aspx?src=https%3A%2F%2Fbbna.com%2Fwp-content%2Fuploads%2F2024%2F03%2FAppendix-C-BBNA-Technical-References-1.xlsm&amp;wdOrigin=BROWSELINK" TargetMode="External"/><Relationship Id="rId305" Type="http://schemas.openxmlformats.org/officeDocument/2006/relationships/hyperlink" Target="https://www.epa.gov/system/files/documents/2024-03/forest-county-potawatomi-community-fcpc-priority-climate-action-plan-pcap.pdf" TargetMode="External"/><Relationship Id="rId347" Type="http://schemas.openxmlformats.org/officeDocument/2006/relationships/hyperlink" Target="https://www.epa.gov/system/files/documents/2024-03/mtera-pcap.pdf" TargetMode="External"/><Relationship Id="rId512" Type="http://schemas.openxmlformats.org/officeDocument/2006/relationships/hyperlink" Target="https://www.epa.gov/system/files/documents/2024-03/owens-valley-indian-water-commission-pcap.pdf" TargetMode="External"/><Relationship Id="rId44" Type="http://schemas.openxmlformats.org/officeDocument/2006/relationships/hyperlink" Target="https://www.epa.gov/system/files/documents/2024-04/s-ute-pcap.pdf" TargetMode="External"/><Relationship Id="rId86" Type="http://schemas.openxmlformats.org/officeDocument/2006/relationships/hyperlink" Target="https://www.epa.gov/system/files/documents/2024-04/spirit-lake-tribe-pcap.pdf" TargetMode="External"/><Relationship Id="rId151" Type="http://schemas.openxmlformats.org/officeDocument/2006/relationships/hyperlink" Target="https://www.epa.gov/system/files/documents/2024-04/pueblo-of-tesuque-pcap.pdf" TargetMode="External"/><Relationship Id="rId389" Type="http://schemas.openxmlformats.org/officeDocument/2006/relationships/hyperlink" Target="https://www.epa.gov/system/files/documents/2024-04/ltbb-pcap.pdf" TargetMode="External"/><Relationship Id="rId554" Type="http://schemas.openxmlformats.org/officeDocument/2006/relationships/hyperlink" Target="https://www.epa.gov/system/files/documents/2024-03/northern-cheyenne-pcap.pdf" TargetMode="External"/><Relationship Id="rId596" Type="http://schemas.openxmlformats.org/officeDocument/2006/relationships/hyperlink" Target="https://www.epa.gov/system/files/documents/2024-03/mtera-pcap.pdf" TargetMode="External"/><Relationship Id="rId193" Type="http://schemas.openxmlformats.org/officeDocument/2006/relationships/hyperlink" Target="https://view.officeapps.live.com/op/view.aspx?src=https%3A%2F%2Fbbna.com%2Fwp-content%2Fuploads%2F2024%2F03%2FAppendix-C-BBNA-Technical-References-1.xlsm&amp;wdOrigin=BROWSELINK" TargetMode="External"/><Relationship Id="rId207" Type="http://schemas.openxmlformats.org/officeDocument/2006/relationships/hyperlink" Target="https://view.officeapps.live.com/op/view.aspx?src=https%3A%2F%2Fbbna.com%2Fwp-content%2Fuploads%2F2024%2F03%2FAppendix-C-BBNA-Technical-References-1.xlsm&amp;wdOrigin=BROWSELINK" TargetMode="External"/><Relationship Id="rId249" Type="http://schemas.openxmlformats.org/officeDocument/2006/relationships/hyperlink" Target="https://view.officeapps.live.com/op/view.aspx?src=https%3A%2F%2Fbbna.com%2Fwp-content%2Fuploads%2F2024%2F03%2FAppendix-C-BBNA-Technical-References-1.xlsm&amp;wdOrigin=BROWSELINK" TargetMode="External"/><Relationship Id="rId414" Type="http://schemas.openxmlformats.org/officeDocument/2006/relationships/hyperlink" Target="https://www.epa.gov/system/files/documents/2024-04/navajo-nation-pcap.pdf" TargetMode="External"/><Relationship Id="rId456" Type="http://schemas.openxmlformats.org/officeDocument/2006/relationships/hyperlink" Target="https://www.epa.gov/system/files/documents/2024-04/mississippi-band-of-choctaw-indians-pcap.pdf" TargetMode="External"/><Relationship Id="rId498" Type="http://schemas.openxmlformats.org/officeDocument/2006/relationships/hyperlink" Target="https://www.epa.gov/system/files/documents/2024-04/gun-lake-tribe-pcap.pdf" TargetMode="External"/><Relationship Id="rId13" Type="http://schemas.openxmlformats.org/officeDocument/2006/relationships/hyperlink" Target="https://www.epa.gov/system/files/documents/2024-04/pit-pcap.pdf" TargetMode="External"/><Relationship Id="rId109" Type="http://schemas.openxmlformats.org/officeDocument/2006/relationships/hyperlink" Target="https://www.epa.gov/system/files/documents/2024-04/muscogee-creek-nation-pcap.pdf" TargetMode="External"/><Relationship Id="rId260" Type="http://schemas.openxmlformats.org/officeDocument/2006/relationships/hyperlink" Target="https://view.officeapps.live.com/op/view.aspx?src=https%3A%2F%2Fbbna.com%2Fwp-content%2Fuploads%2F2024%2F03%2FAppendix-C-BBNA-Technical-References-1.xlsm&amp;wdOrigin=BROWSELINK" TargetMode="External"/><Relationship Id="rId316" Type="http://schemas.openxmlformats.org/officeDocument/2006/relationships/hyperlink" Target="https://www.epa.gov/system/files/documents/2024-03/anthc-pcap-consolidated.pdf" TargetMode="External"/><Relationship Id="rId523" Type="http://schemas.openxmlformats.org/officeDocument/2006/relationships/hyperlink" Target="https://www.epa.gov/system/files/documents/2024-04/cnmi-pcap_0.pdf" TargetMode="External"/><Relationship Id="rId55" Type="http://schemas.openxmlformats.org/officeDocument/2006/relationships/hyperlink" Target="https://www.epa.gov/system/files/documents/2024-04/chippewa-cree-pcap.pdf" TargetMode="External"/><Relationship Id="rId97" Type="http://schemas.openxmlformats.org/officeDocument/2006/relationships/hyperlink" Target="https://www.epa.gov/system/files/documents/2024-04/chickaloon-village-traditional-council-pcap.pdf" TargetMode="External"/><Relationship Id="rId120" Type="http://schemas.openxmlformats.org/officeDocument/2006/relationships/hyperlink" Target="https://www.epa.gov/system/files/documents/2024-04/pueblo-of-santa-ana-cap.pdf" TargetMode="External"/><Relationship Id="rId358" Type="http://schemas.openxmlformats.org/officeDocument/2006/relationships/hyperlink" Target="https://www.epa.gov/system/files/documents/2024-04/catawba-nation-pcap.pdf" TargetMode="External"/><Relationship Id="rId565" Type="http://schemas.openxmlformats.org/officeDocument/2006/relationships/hyperlink" Target="https://www.epa.gov/system/files/documents/2024-04/st-croix-chippewa-tribe-pcap.pdf" TargetMode="External"/><Relationship Id="rId162" Type="http://schemas.openxmlformats.org/officeDocument/2006/relationships/hyperlink" Target="https://view.officeapps.live.com/op/view.aspx?src=https%3A%2F%2Fbbna.com%2Fwp-content%2Fuploads%2F2024%2F03%2FAppendix-C-BBNA-Technical-References-1.xlsm&amp;wdOrigin=BROWSELINK" TargetMode="External"/><Relationship Id="rId218" Type="http://schemas.openxmlformats.org/officeDocument/2006/relationships/hyperlink" Target="https://view.officeapps.live.com/op/view.aspx?src=https%3A%2F%2Fbbna.com%2Fwp-content%2Fuploads%2F2024%2F03%2FAppendix-C-BBNA-Technical-References-1.xlsm&amp;wdOrigin=BROWSELINK" TargetMode="External"/><Relationship Id="rId425" Type="http://schemas.openxmlformats.org/officeDocument/2006/relationships/hyperlink" Target="https://www.epa.gov/system/files/documents/2024-04/inter-tribal-council-of-michgian-combined-pcap.pdf" TargetMode="External"/><Relationship Id="rId467" Type="http://schemas.openxmlformats.org/officeDocument/2006/relationships/hyperlink" Target="https://www.epa.gov/system/files/documents/2024-04/guam-pcap.pdf" TargetMode="External"/><Relationship Id="rId271" Type="http://schemas.openxmlformats.org/officeDocument/2006/relationships/hyperlink" Target="https://view.officeapps.live.com/op/view.aspx?src=https%3A%2F%2Fbbna.com%2Fwp-content%2Fuploads%2F2024%2F03%2FAppendix-C-BBNA-Technical-References-1.xlsm&amp;wdOrigin=BROWSELINK" TargetMode="External"/><Relationship Id="rId24" Type="http://schemas.openxmlformats.org/officeDocument/2006/relationships/hyperlink" Target="https://www.epa.gov/system/files/documents/2024-04/mohegan-tribe-pcap.pdf" TargetMode="External"/><Relationship Id="rId66" Type="http://schemas.openxmlformats.org/officeDocument/2006/relationships/hyperlink" Target="https://www.epa.gov/system/files/documents/2024-04/metlakatla-indian-community-pcap.pdf" TargetMode="External"/><Relationship Id="rId131" Type="http://schemas.openxmlformats.org/officeDocument/2006/relationships/hyperlink" Target="https://www.epa.gov/system/files/documents/2024-04/itkn-pcap.pdf" TargetMode="External"/><Relationship Id="rId327" Type="http://schemas.openxmlformats.org/officeDocument/2006/relationships/hyperlink" Target="https://www.epa.gov/system/files/documents/2024-04/saint-regis-mohawk-tribe-pcap.pdf" TargetMode="External"/><Relationship Id="rId369" Type="http://schemas.openxmlformats.org/officeDocument/2006/relationships/hyperlink" Target="https://www.epa.gov/system/files/documents/2024-04/lummi-pcap.pdf" TargetMode="External"/><Relationship Id="rId534" Type="http://schemas.openxmlformats.org/officeDocument/2006/relationships/hyperlink" Target="https://www.epa.gov/system/files/documents/2024-04/cnmi-pcap_0.pdf" TargetMode="External"/><Relationship Id="rId576" Type="http://schemas.openxmlformats.org/officeDocument/2006/relationships/hyperlink" Target="https://www.epa.gov/system/files/documents/2024-04/saint-regis-mohawk-tribe-pcap.pdf" TargetMode="External"/><Relationship Id="rId173" Type="http://schemas.openxmlformats.org/officeDocument/2006/relationships/hyperlink" Target="https://view.officeapps.live.com/op/view.aspx?src=https%3A%2F%2Fbbna.com%2Fwp-content%2Fuploads%2F2024%2F03%2FAppendix-C-BBNA-Technical-References-1.xlsm&amp;wdOrigin=BROWSELINK" TargetMode="External"/><Relationship Id="rId229" Type="http://schemas.openxmlformats.org/officeDocument/2006/relationships/hyperlink" Target="https://view.officeapps.live.com/op/view.aspx?src=https%3A%2F%2Fbbna.com%2Fwp-content%2Fuploads%2F2024%2F03%2FAppendix-C-BBNA-Technical-References-1.xlsm&amp;wdOrigin=BROWSELINK" TargetMode="External"/><Relationship Id="rId380" Type="http://schemas.openxmlformats.org/officeDocument/2006/relationships/hyperlink" Target="https://www.epa.gov/system/files/documents/2024-04/inter-tribal-council-of-michgian-combined-pcap.pdf" TargetMode="External"/><Relationship Id="rId436" Type="http://schemas.openxmlformats.org/officeDocument/2006/relationships/hyperlink" Target="https://www.epa.gov/system/files/documents/2024-03/kbic-pcap.pdf" TargetMode="External"/><Relationship Id="rId601" Type="http://schemas.openxmlformats.org/officeDocument/2006/relationships/hyperlink" Target="https://www.epa.gov/system/files/documents/2024-03/tcc-pcap.pdf" TargetMode="External"/><Relationship Id="rId240" Type="http://schemas.openxmlformats.org/officeDocument/2006/relationships/hyperlink" Target="https://view.officeapps.live.com/op/view.aspx?src=https%3A%2F%2Fbbna.com%2Fwp-content%2Fuploads%2F2024%2F03%2FAppendix-C-BBNA-Technical-References-1.xlsm&amp;wdOrigin=BROWSELINK" TargetMode="External"/><Relationship Id="rId478" Type="http://schemas.openxmlformats.org/officeDocument/2006/relationships/hyperlink" Target="https://www.epa.gov/system/files/documents/2024-03/tcc-pcap.pdf" TargetMode="External"/><Relationship Id="rId35" Type="http://schemas.openxmlformats.org/officeDocument/2006/relationships/hyperlink" Target="https://www.epa.gov/system/files/documents/2024-04/mohegan-tribe-pcap.pdf" TargetMode="External"/><Relationship Id="rId77" Type="http://schemas.openxmlformats.org/officeDocument/2006/relationships/hyperlink" Target="https://www.epa.gov/system/files/documents/2024-04/spirit-lake-tribe-pcap.pdf" TargetMode="External"/><Relationship Id="rId100" Type="http://schemas.openxmlformats.org/officeDocument/2006/relationships/hyperlink" Target="https://www.epa.gov/system/files/documents/2024-04/pueblo-of-sandia-pcap.pdf" TargetMode="External"/><Relationship Id="rId282" Type="http://schemas.openxmlformats.org/officeDocument/2006/relationships/hyperlink" Target="https://view.officeapps.live.com/op/view.aspx?src=https%3A%2F%2Fbbna.com%2Fwp-content%2Fuploads%2F2024%2F03%2FAppendix-C-BBNA-Technical-References-1.xlsm&amp;wdOrigin=BROWSELINK" TargetMode="External"/><Relationship Id="rId338" Type="http://schemas.openxmlformats.org/officeDocument/2006/relationships/hyperlink" Target="https://www.epa.gov/system/files/documents/2024-04/tule-river-indian-tribal-council-pcap.pdf" TargetMode="External"/><Relationship Id="rId503" Type="http://schemas.openxmlformats.org/officeDocument/2006/relationships/hyperlink" Target="https://www.epa.gov/system/files/documents/2024-04/gun-lake-tribe-pcap.pdf" TargetMode="External"/><Relationship Id="rId545" Type="http://schemas.openxmlformats.org/officeDocument/2006/relationships/hyperlink" Target="https://www.epa.gov/system/files/documents/2024-03/pechanga-pcap.pdf" TargetMode="External"/><Relationship Id="rId587" Type="http://schemas.openxmlformats.org/officeDocument/2006/relationships/hyperlink" Target="https://www.epa.gov/system/files/documents/2024-03/mtera-pcap.pdf" TargetMode="External"/><Relationship Id="rId8" Type="http://schemas.openxmlformats.org/officeDocument/2006/relationships/hyperlink" Target="https://www.epa.gov/system/files/documents/2024-04/pit-pcap.pdf" TargetMode="External"/><Relationship Id="rId142" Type="http://schemas.openxmlformats.org/officeDocument/2006/relationships/hyperlink" Target="https://www.epa.gov/system/files/documents/2024-04/itkn-pcap.pdf" TargetMode="External"/><Relationship Id="rId184" Type="http://schemas.openxmlformats.org/officeDocument/2006/relationships/hyperlink" Target="https://view.officeapps.live.com/op/view.aspx?src=https%3A%2F%2Fbbna.com%2Fwp-content%2Fuploads%2F2024%2F03%2FAppendix-C-BBNA-Technical-References-1.xlsm&amp;wdOrigin=BROWSELINK" TargetMode="External"/><Relationship Id="rId391" Type="http://schemas.openxmlformats.org/officeDocument/2006/relationships/hyperlink" Target="https://www.epa.gov/system/files/documents/2024-04/ltbb-pcap.pdf" TargetMode="External"/><Relationship Id="rId405" Type="http://schemas.openxmlformats.org/officeDocument/2006/relationships/hyperlink" Target="https://www.epa.gov/system/files/documents/2024-04/iipay-nation-of-santa-ysabel-pcap.pdf" TargetMode="External"/><Relationship Id="rId447" Type="http://schemas.openxmlformats.org/officeDocument/2006/relationships/hyperlink" Target="https://www.epa.gov/system/files/documents/2024-03/morongo-pcap.pdf" TargetMode="External"/><Relationship Id="rId612" Type="http://schemas.openxmlformats.org/officeDocument/2006/relationships/printerSettings" Target="../printerSettings/printerSettings2.bin"/><Relationship Id="rId251" Type="http://schemas.openxmlformats.org/officeDocument/2006/relationships/hyperlink" Target="https://view.officeapps.live.com/op/view.aspx?src=https%3A%2F%2Fbbna.com%2Fwp-content%2Fuploads%2F2024%2F03%2FAppendix-C-BBNA-Technical-References-1.xlsm&amp;wdOrigin=BROWSELINK" TargetMode="External"/><Relationship Id="rId489" Type="http://schemas.openxmlformats.org/officeDocument/2006/relationships/hyperlink" Target="https://www.epa.gov/system/files/documents/2024-04/pokagon-band-pcap.pdf" TargetMode="External"/><Relationship Id="rId46" Type="http://schemas.openxmlformats.org/officeDocument/2006/relationships/hyperlink" Target="https://www.epa.gov/system/files/documents/2024-04/nit-pcap.pdf" TargetMode="External"/><Relationship Id="rId293" Type="http://schemas.openxmlformats.org/officeDocument/2006/relationships/hyperlink" Target="https://view.officeapps.live.com/op/view.aspx?src=https%3A%2F%2Fbbna.com%2Fwp-content%2Fuploads%2F2024%2F03%2FAppendix-C-BBNA-Technical-References-1.xlsm&amp;wdOrigin=BROWSELINK" TargetMode="External"/><Relationship Id="rId307" Type="http://schemas.openxmlformats.org/officeDocument/2006/relationships/hyperlink" Target="https://www.epa.gov/system/files/documents/2024-04/houlton-band-of-maliseet-indians-pcaps.pdf" TargetMode="External"/><Relationship Id="rId349" Type="http://schemas.openxmlformats.org/officeDocument/2006/relationships/hyperlink" Target="https://www.epa.gov/system/files/documents/2024-04/gila-river-indian-community-pcap.pdf" TargetMode="External"/><Relationship Id="rId514" Type="http://schemas.openxmlformats.org/officeDocument/2006/relationships/hyperlink" Target="https://www.epa.gov/system/files/documents/2024-03/owens-valley-indian-water-commission-pcap.pdf" TargetMode="External"/><Relationship Id="rId556" Type="http://schemas.openxmlformats.org/officeDocument/2006/relationships/hyperlink" Target="https://www.epa.gov/system/files/documents/2024-03/northern-cheyenne-pcap.pdf" TargetMode="External"/><Relationship Id="rId88" Type="http://schemas.openxmlformats.org/officeDocument/2006/relationships/hyperlink" Target="https://www.epa.gov/system/files/documents/2024-04/spirit-lake-tribe-pcap.pdf" TargetMode="External"/><Relationship Id="rId111" Type="http://schemas.openxmlformats.org/officeDocument/2006/relationships/hyperlink" Target="https://www.epa.gov/system/files/documents/2024-04/muscogee-creek-nation-pcap.pdf" TargetMode="External"/><Relationship Id="rId153" Type="http://schemas.openxmlformats.org/officeDocument/2006/relationships/hyperlink" Target="https://www.epa.gov/system/files/documents/2024-04/pueblo-of-tesuque-pcap.pdf" TargetMode="External"/><Relationship Id="rId195" Type="http://schemas.openxmlformats.org/officeDocument/2006/relationships/hyperlink" Target="https://view.officeapps.live.com/op/view.aspx?src=https%3A%2F%2Fbbna.com%2Fwp-content%2Fuploads%2F2024%2F03%2FAppendix-C-BBNA-Technical-References-1.xlsm&amp;wdOrigin=BROWSELINK" TargetMode="External"/><Relationship Id="rId209" Type="http://schemas.openxmlformats.org/officeDocument/2006/relationships/hyperlink" Target="https://view.officeapps.live.com/op/view.aspx?src=https%3A%2F%2Fbbna.com%2Fwp-content%2Fuploads%2F2024%2F03%2FAppendix-C-BBNA-Technical-References-1.xlsm&amp;wdOrigin=BROWSELINK" TargetMode="External"/><Relationship Id="rId360" Type="http://schemas.openxmlformats.org/officeDocument/2006/relationships/hyperlink" Target="https://www.epa.gov/system/files/documents/2024-03/owens-valley-indian-water-commission-pcap.pdf" TargetMode="External"/><Relationship Id="rId416" Type="http://schemas.openxmlformats.org/officeDocument/2006/relationships/hyperlink" Target="https://www.epa.gov/system/files/documents/2024-04/navajo-nation-pcap.pdf" TargetMode="External"/><Relationship Id="rId598" Type="http://schemas.openxmlformats.org/officeDocument/2006/relationships/hyperlink" Target="https://www.epa.gov/system/files/documents/2024-04/mptn-pcap.pdf" TargetMode="External"/><Relationship Id="rId220" Type="http://schemas.openxmlformats.org/officeDocument/2006/relationships/hyperlink" Target="https://view.officeapps.live.com/op/view.aspx?src=https%3A%2F%2Fbbna.com%2Fwp-content%2Fuploads%2F2024%2F03%2FAppendix-C-BBNA-Technical-References-1.xlsm&amp;wdOrigin=BROWSELINK" TargetMode="External"/><Relationship Id="rId458" Type="http://schemas.openxmlformats.org/officeDocument/2006/relationships/hyperlink" Target="https://www.epa.gov/system/files/documents/2024-04/mississippi-band-of-choctaw-indians-pcap.pdf" TargetMode="External"/><Relationship Id="rId15" Type="http://schemas.openxmlformats.org/officeDocument/2006/relationships/hyperlink" Target="https://www.epa.gov/system/files/documents/2024-04/pit-pcap.pdf" TargetMode="External"/><Relationship Id="rId57" Type="http://schemas.openxmlformats.org/officeDocument/2006/relationships/hyperlink" Target="https://www.epa.gov/system/files/documents/2024-04/metlakatla-indian-community-pcap.pdf" TargetMode="External"/><Relationship Id="rId262" Type="http://schemas.openxmlformats.org/officeDocument/2006/relationships/hyperlink" Target="https://view.officeapps.live.com/op/view.aspx?src=https%3A%2F%2Fbbna.com%2Fwp-content%2Fuploads%2F2024%2F03%2FAppendix-C-BBNA-Technical-References-1.xlsm&amp;wdOrigin=BROWSELINK" TargetMode="External"/><Relationship Id="rId318" Type="http://schemas.openxmlformats.org/officeDocument/2006/relationships/hyperlink" Target="https://www.epa.gov/system/files/documents/2024-03/anthc-pcap-consolidated.pdf" TargetMode="External"/><Relationship Id="rId525" Type="http://schemas.openxmlformats.org/officeDocument/2006/relationships/hyperlink" Target="https://www.epa.gov/system/files/documents/2024-04/cnmi-pcap_0.pdf" TargetMode="External"/><Relationship Id="rId567" Type="http://schemas.openxmlformats.org/officeDocument/2006/relationships/hyperlink" Target="https://www.epa.gov/system/files/documents/2024-04/fort-independence-indian-community-pcap.pdf" TargetMode="External"/><Relationship Id="rId99" Type="http://schemas.openxmlformats.org/officeDocument/2006/relationships/hyperlink" Target="https://www.epa.gov/system/files/documents/2024-04/kiowa-tribe-pcap-5d-02f41701-0.pdf" TargetMode="External"/><Relationship Id="rId122" Type="http://schemas.openxmlformats.org/officeDocument/2006/relationships/hyperlink" Target="https://www.epa.gov/system/files/documents/2024-04/pueblo-of-santa-ana-cap.pdf" TargetMode="External"/><Relationship Id="rId164" Type="http://schemas.openxmlformats.org/officeDocument/2006/relationships/hyperlink" Target="https://view.officeapps.live.com/op/view.aspx?src=https%3A%2F%2Fbbna.com%2Fwp-content%2Fuploads%2F2024%2F03%2FAppendix-C-BBNA-Technical-References-1.xlsm&amp;wdOrigin=BROWSELINK" TargetMode="External"/><Relationship Id="rId371" Type="http://schemas.openxmlformats.org/officeDocument/2006/relationships/hyperlink" Target="https://www.epa.gov/system/files/documents/2024-04/inter-tribal-council-of-michgian-combined-pcap.pdf" TargetMode="External"/><Relationship Id="rId427" Type="http://schemas.openxmlformats.org/officeDocument/2006/relationships/hyperlink" Target="https://www.epa.gov/system/files/documents/2024-04/shakopee-mdewakanton-sioux-community-pcap.pdf" TargetMode="External"/><Relationship Id="rId469" Type="http://schemas.openxmlformats.org/officeDocument/2006/relationships/hyperlink" Target="https://www.epa.gov/system/files/documents/2024-04/guam-pcap.pdf" TargetMode="External"/><Relationship Id="rId26" Type="http://schemas.openxmlformats.org/officeDocument/2006/relationships/hyperlink" Target="https://www.epa.gov/system/files/documents/2024-04/mohegan-tribe-pcap.pdf" TargetMode="External"/><Relationship Id="rId231" Type="http://schemas.openxmlformats.org/officeDocument/2006/relationships/hyperlink" Target="https://view.officeapps.live.com/op/view.aspx?src=https%3A%2F%2Fbbna.com%2Fwp-content%2Fuploads%2F2024%2F03%2FAppendix-C-BBNA-Technical-References-1.xlsm&amp;wdOrigin=BROWSELINK" TargetMode="External"/><Relationship Id="rId273" Type="http://schemas.openxmlformats.org/officeDocument/2006/relationships/hyperlink" Target="https://view.officeapps.live.com/op/view.aspx?src=https%3A%2F%2Fbbna.com%2Fwp-content%2Fuploads%2F2024%2F03%2FAppendix-C-BBNA-Technical-References-1.xlsm&amp;wdOrigin=BROWSELINK" TargetMode="External"/><Relationship Id="rId329" Type="http://schemas.openxmlformats.org/officeDocument/2006/relationships/hyperlink" Target="https://www.epa.gov/system/files/documents/2024-04/chugach-eyak-pcap.pdf" TargetMode="External"/><Relationship Id="rId480" Type="http://schemas.openxmlformats.org/officeDocument/2006/relationships/hyperlink" Target="https://www.epa.gov/system/files/documents/2024-04/eastern-band-of-cherokee-indians-pcap.pdf" TargetMode="External"/><Relationship Id="rId536" Type="http://schemas.openxmlformats.org/officeDocument/2006/relationships/hyperlink" Target="https://www.epa.gov/system/files/documents/2024-04/cnmi-pcap_0.pdf" TargetMode="External"/><Relationship Id="rId68" Type="http://schemas.openxmlformats.org/officeDocument/2006/relationships/hyperlink" Target="https://www.epa.gov/system/files/documents/2024-04/metlakatla-indian-community-pcap.pdf" TargetMode="External"/><Relationship Id="rId133" Type="http://schemas.openxmlformats.org/officeDocument/2006/relationships/hyperlink" Target="https://www.epa.gov/system/files/documents/2024-04/itkn-pcap.pdf" TargetMode="External"/><Relationship Id="rId175" Type="http://schemas.openxmlformats.org/officeDocument/2006/relationships/hyperlink" Target="https://view.officeapps.live.com/op/view.aspx?src=https%3A%2F%2Fbbna.com%2Fwp-content%2Fuploads%2F2024%2F03%2FAppendix-C-BBNA-Technical-References-1.xlsm&amp;wdOrigin=BROWSELINK" TargetMode="External"/><Relationship Id="rId340" Type="http://schemas.openxmlformats.org/officeDocument/2006/relationships/hyperlink" Target="https://www.epa.gov/system/files/documents/2024-04/mille-lacs-band-pcap.pdf" TargetMode="External"/><Relationship Id="rId578" Type="http://schemas.openxmlformats.org/officeDocument/2006/relationships/hyperlink" Target="https://www.epa.gov/system/files/documents/2024-04/monacan-indian-nation-pcap.pdf" TargetMode="External"/><Relationship Id="rId200" Type="http://schemas.openxmlformats.org/officeDocument/2006/relationships/hyperlink" Target="https://view.officeapps.live.com/op/view.aspx?src=https%3A%2F%2Fbbna.com%2Fwp-content%2Fuploads%2F2024%2F03%2FAppendix-C-BBNA-Technical-References-1.xlsm&amp;wdOrigin=BROWSELINK" TargetMode="External"/><Relationship Id="rId382" Type="http://schemas.openxmlformats.org/officeDocument/2006/relationships/hyperlink" Target="https://www.epa.gov/system/files/documents/2024-04/inter-tribal-council-of-michgian-combined-pcap.pdf" TargetMode="External"/><Relationship Id="rId438" Type="http://schemas.openxmlformats.org/officeDocument/2006/relationships/hyperlink" Target="https://www.epa.gov/system/files/documents/2024-03/kbic-pcap.pdf" TargetMode="External"/><Relationship Id="rId603" Type="http://schemas.openxmlformats.org/officeDocument/2006/relationships/hyperlink" Target="https://bbna.com/wp-content/uploads/2024/03/FINAL_BBNA-Tribal-PCAP-1-1.pdf" TargetMode="External"/><Relationship Id="rId242" Type="http://schemas.openxmlformats.org/officeDocument/2006/relationships/hyperlink" Target="https://view.officeapps.live.com/op/view.aspx?src=https%3A%2F%2Fbbna.com%2Fwp-content%2Fuploads%2F2024%2F03%2FAppendix-C-BBNA-Technical-References-1.xlsm&amp;wdOrigin=BROWSELINK" TargetMode="External"/><Relationship Id="rId284" Type="http://schemas.openxmlformats.org/officeDocument/2006/relationships/hyperlink" Target="https://view.officeapps.live.com/op/view.aspx?src=https%3A%2F%2Fbbna.com%2Fwp-content%2Fuploads%2F2024%2F03%2FAppendix-C-BBNA-Technical-References-1.xlsm&amp;wdOrigin=BROWSELINK" TargetMode="External"/><Relationship Id="rId491" Type="http://schemas.openxmlformats.org/officeDocument/2006/relationships/hyperlink" Target="https://www.epa.gov/system/files/documents/2024-04/pokagon-band-pcap.pdf" TargetMode="External"/><Relationship Id="rId505" Type="http://schemas.openxmlformats.org/officeDocument/2006/relationships/hyperlink" Target="https://www.epa.gov/system/files/documents/2024-04/cnmi-pcap_0.pdf" TargetMode="External"/><Relationship Id="rId37" Type="http://schemas.openxmlformats.org/officeDocument/2006/relationships/hyperlink" Target="https://www.epa.gov/system/files/documents/2024-04/mohegan-tribe-pcap.pdf" TargetMode="External"/><Relationship Id="rId79" Type="http://schemas.openxmlformats.org/officeDocument/2006/relationships/hyperlink" Target="https://www.epa.gov/system/files/documents/2024-04/spirit-lake-tribe-pcap.pdf" TargetMode="External"/><Relationship Id="rId102" Type="http://schemas.openxmlformats.org/officeDocument/2006/relationships/hyperlink" Target="https://www.epa.gov/system/files/documents/2024-04/pueblo-of-tesuque-pcap.pdf" TargetMode="External"/><Relationship Id="rId144" Type="http://schemas.openxmlformats.org/officeDocument/2006/relationships/hyperlink" Target="https://www.epa.gov/system/files/documents/2024-04/pueblo-of-tesuque-pcap.pdf" TargetMode="External"/><Relationship Id="rId547" Type="http://schemas.openxmlformats.org/officeDocument/2006/relationships/hyperlink" Target="https://www.epa.gov/system/files/documents/2024-03/pechanga-pcap.pdf" TargetMode="External"/><Relationship Id="rId589" Type="http://schemas.openxmlformats.org/officeDocument/2006/relationships/hyperlink" Target="https://www.epa.gov/system/files/documents/2024-03/5d-98t77401-pala-san-diego-tribal-collective.pdf" TargetMode="External"/><Relationship Id="rId90" Type="http://schemas.openxmlformats.org/officeDocument/2006/relationships/hyperlink" Target="https://www.epa.gov/system/files/documents/2024-04/spirit-lake-tribe-pcap.pdf" TargetMode="External"/><Relationship Id="rId186" Type="http://schemas.openxmlformats.org/officeDocument/2006/relationships/hyperlink" Target="https://view.officeapps.live.com/op/view.aspx?src=https%3A%2F%2Fbbna.com%2Fwp-content%2Fuploads%2F2024%2F03%2FAppendix-C-BBNA-Technical-References-1.xlsm&amp;wdOrigin=BROWSELINK" TargetMode="External"/><Relationship Id="rId351" Type="http://schemas.openxmlformats.org/officeDocument/2006/relationships/hyperlink" Target="https://www.epa.gov/system/files/documents/2024-04/wtgha-pcap.pdf" TargetMode="External"/><Relationship Id="rId393" Type="http://schemas.openxmlformats.org/officeDocument/2006/relationships/hyperlink" Target="https://www.epa.gov/system/files/documents/2024-04/ltbb-pcap.pdf" TargetMode="External"/><Relationship Id="rId407" Type="http://schemas.openxmlformats.org/officeDocument/2006/relationships/hyperlink" Target="https://www.epa.gov/system/files/documents/2024-04/sokaogon-chippewa-community-pcap.pdf" TargetMode="External"/><Relationship Id="rId449" Type="http://schemas.openxmlformats.org/officeDocument/2006/relationships/hyperlink" Target="https://www.epa.gov/system/files/documents/2024-04/ramona-band-of-chuilla-pcap.pdf" TargetMode="External"/><Relationship Id="rId211" Type="http://schemas.openxmlformats.org/officeDocument/2006/relationships/hyperlink" Target="https://view.officeapps.live.com/op/view.aspx?src=https%3A%2F%2Fbbna.com%2Fwp-content%2Fuploads%2F2024%2F03%2FAppendix-C-BBNA-Technical-References-1.xlsm&amp;wdOrigin=BROWSELINK" TargetMode="External"/><Relationship Id="rId253" Type="http://schemas.openxmlformats.org/officeDocument/2006/relationships/hyperlink" Target="https://view.officeapps.live.com/op/view.aspx?src=https%3A%2F%2Fbbna.com%2Fwp-content%2Fuploads%2F2024%2F03%2FAppendix-C-BBNA-Technical-References-1.xlsm&amp;wdOrigin=BROWSELINK" TargetMode="External"/><Relationship Id="rId295" Type="http://schemas.openxmlformats.org/officeDocument/2006/relationships/hyperlink" Target="https://view.officeapps.live.com/op/view.aspx?src=https%3A%2F%2Fbbna.com%2Fwp-content%2Fuploads%2F2024%2F03%2FAppendix-C-BBNA-Technical-References-1.xlsm&amp;wdOrigin=BROWSELINK" TargetMode="External"/><Relationship Id="rId309" Type="http://schemas.openxmlformats.org/officeDocument/2006/relationships/hyperlink" Target="https://www.epa.gov/system/files/documents/2024-04/monacan-indian-nation-pcap.pdf" TargetMode="External"/><Relationship Id="rId460" Type="http://schemas.openxmlformats.org/officeDocument/2006/relationships/hyperlink" Target="https://www.epa.gov/system/files/documents/2024-04/mississippi-band-of-choctaw-indians-pcap.pdf" TargetMode="External"/><Relationship Id="rId516" Type="http://schemas.openxmlformats.org/officeDocument/2006/relationships/hyperlink" Target="https://www.epa.gov/system/files/documents/2024-03/owens-valley-indian-water-commission-pcap.pdf" TargetMode="External"/><Relationship Id="rId48" Type="http://schemas.openxmlformats.org/officeDocument/2006/relationships/hyperlink" Target="https://www.epa.gov/system/files/documents/2024-04/nit-pcap.pdf" TargetMode="External"/><Relationship Id="rId113" Type="http://schemas.openxmlformats.org/officeDocument/2006/relationships/hyperlink" Target="https://www.epa.gov/system/files/documents/2024-04/pueblo-of-sandia-pcap.pdf" TargetMode="External"/><Relationship Id="rId320" Type="http://schemas.openxmlformats.org/officeDocument/2006/relationships/hyperlink" Target="https://www.epa.gov/system/files/documents/2024-04/nisqually-indian-tribe-pcap.pdf" TargetMode="External"/><Relationship Id="rId558" Type="http://schemas.openxmlformats.org/officeDocument/2006/relationships/hyperlink" Target="https://www.epa.gov/system/files/documents/2024-03/northern-cheyenne-pcap.pdf" TargetMode="External"/><Relationship Id="rId155" Type="http://schemas.openxmlformats.org/officeDocument/2006/relationships/hyperlink" Target="https://www.epa.gov/system/files/documents/2024-04/san-carlos-apache-tribe-pcap.pdf" TargetMode="External"/><Relationship Id="rId197" Type="http://schemas.openxmlformats.org/officeDocument/2006/relationships/hyperlink" Target="https://view.officeapps.live.com/op/view.aspx?src=https%3A%2F%2Fbbna.com%2Fwp-content%2Fuploads%2F2024%2F03%2FAppendix-C-BBNA-Technical-References-1.xlsm&amp;wdOrigin=BROWSELINK" TargetMode="External"/><Relationship Id="rId362" Type="http://schemas.openxmlformats.org/officeDocument/2006/relationships/hyperlink" Target="https://www.epa.gov/system/files/documents/2024-04/lummi-pcap.pdf" TargetMode="External"/><Relationship Id="rId418" Type="http://schemas.openxmlformats.org/officeDocument/2006/relationships/hyperlink" Target="https://www.epa.gov/system/files/documents/2024-04/navajo-nation-pcap.pdf" TargetMode="External"/><Relationship Id="rId222" Type="http://schemas.openxmlformats.org/officeDocument/2006/relationships/hyperlink" Target="https://view.officeapps.live.com/op/view.aspx?src=https%3A%2F%2Fbbna.com%2Fwp-content%2Fuploads%2F2024%2F03%2FAppendix-C-BBNA-Technical-References-1.xlsm&amp;wdOrigin=BROWSELINK" TargetMode="External"/><Relationship Id="rId264" Type="http://schemas.openxmlformats.org/officeDocument/2006/relationships/hyperlink" Target="https://view.officeapps.live.com/op/view.aspx?src=https%3A%2F%2Fbbna.com%2Fwp-content%2Fuploads%2F2024%2F03%2FAppendix-C-BBNA-Technical-References-1.xlsm&amp;wdOrigin=BROWSELINK" TargetMode="External"/><Relationship Id="rId471" Type="http://schemas.openxmlformats.org/officeDocument/2006/relationships/hyperlink" Target="https://www.epa.gov/system/files/documents/2024-04/guam-pcap.pdf" TargetMode="External"/><Relationship Id="rId17" Type="http://schemas.openxmlformats.org/officeDocument/2006/relationships/hyperlink" Target="https://www.epa.gov/system/files/documents/2024-04/prairie-band-pcap.pdf" TargetMode="External"/><Relationship Id="rId59" Type="http://schemas.openxmlformats.org/officeDocument/2006/relationships/hyperlink" Target="https://www.epa.gov/system/files/documents/2024-04/metlakatla-indian-community-pcap.pdf" TargetMode="External"/><Relationship Id="rId124" Type="http://schemas.openxmlformats.org/officeDocument/2006/relationships/hyperlink" Target="https://www.epa.gov/system/files/documents/2024-04/pueblo-of-santa-ana-cap.pdf" TargetMode="External"/><Relationship Id="rId527" Type="http://schemas.openxmlformats.org/officeDocument/2006/relationships/hyperlink" Target="https://www.epa.gov/system/files/documents/2024-04/cnmi-pcap_0.pdf" TargetMode="External"/><Relationship Id="rId569" Type="http://schemas.openxmlformats.org/officeDocument/2006/relationships/hyperlink" Target="https://www.epa.gov/system/files/documents/2024-04/mptn-pcap.pdf" TargetMode="External"/><Relationship Id="rId70" Type="http://schemas.openxmlformats.org/officeDocument/2006/relationships/hyperlink" Target="https://www.epa.gov/system/files/documents/2024-03/habematolel-hpul-pcap.pdf" TargetMode="External"/><Relationship Id="rId166" Type="http://schemas.openxmlformats.org/officeDocument/2006/relationships/hyperlink" Target="https://view.officeapps.live.com/op/view.aspx?src=https%3A%2F%2Fbbna.com%2Fwp-content%2Fuploads%2F2024%2F03%2FAppendix-C-BBNA-Technical-References-1.xlsm&amp;wdOrigin=BROWSELINK" TargetMode="External"/><Relationship Id="rId331" Type="http://schemas.openxmlformats.org/officeDocument/2006/relationships/hyperlink" Target="https://www.epa.gov/system/files/documents/2024-03/mtera-pcap.pdf" TargetMode="External"/><Relationship Id="rId373" Type="http://schemas.openxmlformats.org/officeDocument/2006/relationships/hyperlink" Target="https://www.epa.gov/system/files/documents/2024-04/inter-tribal-council-of-michgian-combined-pcap.pdf" TargetMode="External"/><Relationship Id="rId429" Type="http://schemas.openxmlformats.org/officeDocument/2006/relationships/hyperlink" Target="https://www.epa.gov/system/files/documents/2024-04/shakopee-mdewakanton-sioux-community-pcap.pdf" TargetMode="External"/><Relationship Id="rId580" Type="http://schemas.openxmlformats.org/officeDocument/2006/relationships/hyperlink" Target="https://www.epa.gov/system/files/documents/2024-04/chugach-eyak-pcap.pdf" TargetMode="External"/><Relationship Id="rId1" Type="http://schemas.openxmlformats.org/officeDocument/2006/relationships/hyperlink" Target="https://www.epa.gov/system/files/documents/2024-04/houlton-band-of-maliseet-indians-pcaps.pdf" TargetMode="External"/><Relationship Id="rId233" Type="http://schemas.openxmlformats.org/officeDocument/2006/relationships/hyperlink" Target="https://view.officeapps.live.com/op/view.aspx?src=https%3A%2F%2Fbbna.com%2Fwp-content%2Fuploads%2F2024%2F03%2FAppendix-C-BBNA-Technical-References-1.xlsm&amp;wdOrigin=BROWSELINK" TargetMode="External"/><Relationship Id="rId440" Type="http://schemas.openxmlformats.org/officeDocument/2006/relationships/hyperlink" Target="https://www.epa.gov/system/files/documents/2024-03/kbic-pcap.pdf" TargetMode="External"/><Relationship Id="rId28" Type="http://schemas.openxmlformats.org/officeDocument/2006/relationships/hyperlink" Target="https://www.epa.gov/system/files/documents/2024-04/mohegan-tribe-pcap.pdf" TargetMode="External"/><Relationship Id="rId275" Type="http://schemas.openxmlformats.org/officeDocument/2006/relationships/hyperlink" Target="https://view.officeapps.live.com/op/view.aspx?src=https%3A%2F%2Fbbna.com%2Fwp-content%2Fuploads%2F2024%2F03%2FAppendix-C-BBNA-Technical-References-1.xlsm&amp;wdOrigin=BROWSELINK" TargetMode="External"/><Relationship Id="rId300" Type="http://schemas.openxmlformats.org/officeDocument/2006/relationships/hyperlink" Target="https://view.officeapps.live.com/op/view.aspx?src=https%3A%2F%2Fbbna.com%2Fwp-content%2Fuploads%2F2024%2F03%2FAppendix-C-BBNA-Technical-References-1.xlsm&amp;wdOrigin=BROWSELINK" TargetMode="External"/><Relationship Id="rId482" Type="http://schemas.openxmlformats.org/officeDocument/2006/relationships/hyperlink" Target="https://www.epa.gov/system/files/documents/2024-03/northern-arapaho-pcap.pdf" TargetMode="External"/><Relationship Id="rId538" Type="http://schemas.openxmlformats.org/officeDocument/2006/relationships/hyperlink" Target="https://www.epa.gov/system/files/documents/2024-04/salt-river-pima-maricopa-indian-community-pcap.pdf" TargetMode="External"/><Relationship Id="rId81" Type="http://schemas.openxmlformats.org/officeDocument/2006/relationships/hyperlink" Target="https://www.epa.gov/system/files/documents/2024-04/spirit-lake-tribe-pcap.pdf" TargetMode="External"/><Relationship Id="rId135" Type="http://schemas.openxmlformats.org/officeDocument/2006/relationships/hyperlink" Target="https://www.epa.gov/system/files/documents/2024-04/itkn-pcap.pdf" TargetMode="External"/><Relationship Id="rId177" Type="http://schemas.openxmlformats.org/officeDocument/2006/relationships/hyperlink" Target="https://view.officeapps.live.com/op/view.aspx?src=https%3A%2F%2Fbbna.com%2Fwp-content%2Fuploads%2F2024%2F03%2FAppendix-C-BBNA-Technical-References-1.xlsm&amp;wdOrigin=BROWSELINK" TargetMode="External"/><Relationship Id="rId342" Type="http://schemas.openxmlformats.org/officeDocument/2006/relationships/hyperlink" Target="https://www.epa.gov/system/files/documents/2024-04/atni-pcap.pdf" TargetMode="External"/><Relationship Id="rId384" Type="http://schemas.openxmlformats.org/officeDocument/2006/relationships/hyperlink" Target="https://www.epa.gov/system/files/documents/2024-04/ltbb-pcap.pdf" TargetMode="External"/><Relationship Id="rId591" Type="http://schemas.openxmlformats.org/officeDocument/2006/relationships/hyperlink" Target="https://www.epa.gov/system/files/documents/2024-04/tejon-tribe-pcap.pdf" TargetMode="External"/><Relationship Id="rId605" Type="http://schemas.openxmlformats.org/officeDocument/2006/relationships/hyperlink" Target="https://bbna.com/wp-content/uploads/2024/03/FINAL_BBNA-Tribal-PCAP-1-1.pdf" TargetMode="External"/><Relationship Id="rId202" Type="http://schemas.openxmlformats.org/officeDocument/2006/relationships/hyperlink" Target="https://view.officeapps.live.com/op/view.aspx?src=https%3A%2F%2Fbbna.com%2Fwp-content%2Fuploads%2F2024%2F03%2FAppendix-C-BBNA-Technical-References-1.xlsm&amp;wdOrigin=BROWSELINK" TargetMode="External"/><Relationship Id="rId244" Type="http://schemas.openxmlformats.org/officeDocument/2006/relationships/hyperlink" Target="https://view.officeapps.live.com/op/view.aspx?src=https%3A%2F%2Fbbna.com%2Fwp-content%2Fuploads%2F2024%2F03%2FAppendix-C-BBNA-Technical-References-1.xlsm&amp;wdOrigin=BROWSELINK" TargetMode="External"/><Relationship Id="rId39" Type="http://schemas.openxmlformats.org/officeDocument/2006/relationships/hyperlink" Target="https://www.epa.gov/system/files/documents/2024-04/mohegan-tribe-pcap.pdf" TargetMode="External"/><Relationship Id="rId286" Type="http://schemas.openxmlformats.org/officeDocument/2006/relationships/hyperlink" Target="https://view.officeapps.live.com/op/view.aspx?src=https%3A%2F%2Fbbna.com%2Fwp-content%2Fuploads%2F2024%2F03%2FAppendix-C-BBNA-Technical-References-1.xlsm&amp;wdOrigin=BROWSELINK" TargetMode="External"/><Relationship Id="rId451" Type="http://schemas.openxmlformats.org/officeDocument/2006/relationships/hyperlink" Target="https://www.epa.gov/system/files/documents/2024-04/ramona-band-of-chuilla-pcap.pdf" TargetMode="External"/><Relationship Id="rId493" Type="http://schemas.openxmlformats.org/officeDocument/2006/relationships/hyperlink" Target="https://www.epa.gov/system/files/documents/2024-04/pokagon-band-pcap.pdf" TargetMode="External"/><Relationship Id="rId507" Type="http://schemas.openxmlformats.org/officeDocument/2006/relationships/hyperlink" Target="https://www.epa.gov/system/files/documents/2024-04/cnmi-pcap_0.pdf" TargetMode="External"/><Relationship Id="rId549" Type="http://schemas.openxmlformats.org/officeDocument/2006/relationships/hyperlink" Target="https://www.epa.gov/system/files/documents/2024-04/american-samoa-pcap.pdf" TargetMode="External"/><Relationship Id="rId50" Type="http://schemas.openxmlformats.org/officeDocument/2006/relationships/hyperlink" Target="https://www.epa.gov/system/files/documents/2024-04/chippewa-cree-pcap.pdf" TargetMode="External"/><Relationship Id="rId104" Type="http://schemas.openxmlformats.org/officeDocument/2006/relationships/hyperlink" Target="https://www.epa.gov/system/files/documents/2024-04/kiowa-tribe-pcap-5d-02f41701-0.pdf" TargetMode="External"/><Relationship Id="rId146" Type="http://schemas.openxmlformats.org/officeDocument/2006/relationships/hyperlink" Target="https://www.epa.gov/system/files/documents/2024-04/pueblo-of-tesuque-pcap.pdf" TargetMode="External"/><Relationship Id="rId188" Type="http://schemas.openxmlformats.org/officeDocument/2006/relationships/hyperlink" Target="https://view.officeapps.live.com/op/view.aspx?src=https%3A%2F%2Fbbna.com%2Fwp-content%2Fuploads%2F2024%2F03%2FAppendix-C-BBNA-Technical-References-1.xlsm&amp;wdOrigin=BROWSELINK" TargetMode="External"/><Relationship Id="rId311" Type="http://schemas.openxmlformats.org/officeDocument/2006/relationships/hyperlink" Target="https://www.epa.gov/system/files/documents/2024-04/village-of-solomon-pcap.pdf" TargetMode="External"/><Relationship Id="rId353" Type="http://schemas.openxmlformats.org/officeDocument/2006/relationships/hyperlink" Target="https://www.epa.gov/system/files/documents/2024-04/wtgha-pcap.pdf" TargetMode="External"/><Relationship Id="rId395" Type="http://schemas.openxmlformats.org/officeDocument/2006/relationships/hyperlink" Target="https://www.epa.gov/system/files/documents/2024-04/inter-tribal-council-of-michgian-combined-pcap.pdf" TargetMode="External"/><Relationship Id="rId409" Type="http://schemas.openxmlformats.org/officeDocument/2006/relationships/hyperlink" Target="https://www.epa.gov/system/files/documents/2024-04/sokaogon-chippewa-community-pcap.pdf" TargetMode="External"/><Relationship Id="rId560" Type="http://schemas.openxmlformats.org/officeDocument/2006/relationships/hyperlink" Target="https://www.epa.gov/system/files/documents/2024-04/mashpee-wampanoag-tribe-climate-action-plan.pdf" TargetMode="External"/><Relationship Id="rId92" Type="http://schemas.openxmlformats.org/officeDocument/2006/relationships/hyperlink" Target="https://www.epa.gov/system/files/documents/2024-04/spirit-lake-tribe-pcap.pdf" TargetMode="External"/><Relationship Id="rId213" Type="http://schemas.openxmlformats.org/officeDocument/2006/relationships/hyperlink" Target="https://view.officeapps.live.com/op/view.aspx?src=https%3A%2F%2Fbbna.com%2Fwp-content%2Fuploads%2F2024%2F03%2FAppendix-C-BBNA-Technical-References-1.xlsm&amp;wdOrigin=BROWSELINK" TargetMode="External"/><Relationship Id="rId420" Type="http://schemas.openxmlformats.org/officeDocument/2006/relationships/hyperlink" Target="https://www.epa.gov/system/files/documents/2024-04/navajo-nation-pcap.pdf" TargetMode="External"/><Relationship Id="rId255" Type="http://schemas.openxmlformats.org/officeDocument/2006/relationships/hyperlink" Target="https://view.officeapps.live.com/op/view.aspx?src=https%3A%2F%2Fbbna.com%2Fwp-content%2Fuploads%2F2024%2F03%2FAppendix-C-BBNA-Technical-References-1.xlsm&amp;wdOrigin=BROWSELINK" TargetMode="External"/><Relationship Id="rId297" Type="http://schemas.openxmlformats.org/officeDocument/2006/relationships/hyperlink" Target="https://view.officeapps.live.com/op/view.aspx?src=https%3A%2F%2Fbbna.com%2Fwp-content%2Fuploads%2F2024%2F03%2FAppendix-C-BBNA-Technical-References-1.xlsm&amp;wdOrigin=BROWSELINK" TargetMode="External"/><Relationship Id="rId462" Type="http://schemas.openxmlformats.org/officeDocument/2006/relationships/hyperlink" Target="https://www.epa.gov/system/files/documents/2024-04/guam-pcap.pdf" TargetMode="External"/><Relationship Id="rId518" Type="http://schemas.openxmlformats.org/officeDocument/2006/relationships/hyperlink" Target="https://www.epa.gov/system/files/documents/2024-04/cnmi-pcap_0.pdf" TargetMode="External"/><Relationship Id="rId115" Type="http://schemas.openxmlformats.org/officeDocument/2006/relationships/hyperlink" Target="https://www.epa.gov/system/files/documents/2024-04/pueblo-of-santa-ana-cap.pdf" TargetMode="External"/><Relationship Id="rId157" Type="http://schemas.openxmlformats.org/officeDocument/2006/relationships/hyperlink" Target="https://view.officeapps.live.com/op/view.aspx?src=https%3A%2F%2Fbbna.com%2Fwp-content%2Fuploads%2F2024%2F03%2FAppendix-C-BBNA-Technical-References-1.xlsm&amp;wdOrigin=BROWSELINK" TargetMode="External"/><Relationship Id="rId322" Type="http://schemas.openxmlformats.org/officeDocument/2006/relationships/hyperlink" Target="https://www.epa.gov/system/files/documents/2024-03/anthc-pcap-consolidated.pdf" TargetMode="External"/><Relationship Id="rId364" Type="http://schemas.openxmlformats.org/officeDocument/2006/relationships/hyperlink" Target="https://www.epa.gov/system/files/documents/2024-04/lummi-pcap.pdf" TargetMode="External"/><Relationship Id="rId61" Type="http://schemas.openxmlformats.org/officeDocument/2006/relationships/hyperlink" Target="https://www.epa.gov/system/files/documents/2024-04/metlakatla-indian-community-pcap.pdf" TargetMode="External"/><Relationship Id="rId199" Type="http://schemas.openxmlformats.org/officeDocument/2006/relationships/hyperlink" Target="https://view.officeapps.live.com/op/view.aspx?src=https%3A%2F%2Fbbna.com%2Fwp-content%2Fuploads%2F2024%2F03%2FAppendix-C-BBNA-Technical-References-1.xlsm&amp;wdOrigin=BROWSELINK" TargetMode="External"/><Relationship Id="rId571" Type="http://schemas.openxmlformats.org/officeDocument/2006/relationships/hyperlink" Target="https://www.epa.gov/system/files/documents/2024-04/the-suquamish-tribe-pcap.pdf" TargetMode="External"/><Relationship Id="rId19" Type="http://schemas.openxmlformats.org/officeDocument/2006/relationships/hyperlink" Target="https://www.epa.gov/system/files/documents/2024-04/prairie-band-pcap.pdf" TargetMode="External"/><Relationship Id="rId224" Type="http://schemas.openxmlformats.org/officeDocument/2006/relationships/hyperlink" Target="https://view.officeapps.live.com/op/view.aspx?src=https%3A%2F%2Fbbna.com%2Fwp-content%2Fuploads%2F2024%2F03%2FAppendix-C-BBNA-Technical-References-1.xlsm&amp;wdOrigin=BROWSELINK" TargetMode="External"/><Relationship Id="rId266" Type="http://schemas.openxmlformats.org/officeDocument/2006/relationships/hyperlink" Target="https://view.officeapps.live.com/op/view.aspx?src=https%3A%2F%2Fbbna.com%2Fwp-content%2Fuploads%2F2024%2F03%2FAppendix-C-BBNA-Technical-References-1.xlsm&amp;wdOrigin=BROWSELINK" TargetMode="External"/><Relationship Id="rId431" Type="http://schemas.openxmlformats.org/officeDocument/2006/relationships/hyperlink" Target="https://www.epa.gov/system/files/documents/2024-03/kbic-pcap.pdf" TargetMode="External"/><Relationship Id="rId473" Type="http://schemas.openxmlformats.org/officeDocument/2006/relationships/hyperlink" Target="https://www.epa.gov/system/files/documents/2024-04/guam-pcap.pdf" TargetMode="External"/><Relationship Id="rId529" Type="http://schemas.openxmlformats.org/officeDocument/2006/relationships/hyperlink" Target="https://www.epa.gov/system/files/documents/2024-04/cnmi-pcap_0.pdf" TargetMode="External"/><Relationship Id="rId30" Type="http://schemas.openxmlformats.org/officeDocument/2006/relationships/hyperlink" Target="https://www.epa.gov/system/files/documents/2024-04/mohegan-tribe-pcap.pdf" TargetMode="External"/><Relationship Id="rId126" Type="http://schemas.openxmlformats.org/officeDocument/2006/relationships/hyperlink" Target="https://www.epa.gov/system/files/documents/2024-04/itkn-pcap.pdf" TargetMode="External"/><Relationship Id="rId168" Type="http://schemas.openxmlformats.org/officeDocument/2006/relationships/hyperlink" Target="https://view.officeapps.live.com/op/view.aspx?src=https%3A%2F%2Fbbna.com%2Fwp-content%2Fuploads%2F2024%2F03%2FAppendix-C-BBNA-Technical-References-1.xlsm&amp;wdOrigin=BROWSELINK" TargetMode="External"/><Relationship Id="rId333" Type="http://schemas.openxmlformats.org/officeDocument/2006/relationships/hyperlink" Target="https://www.epa.gov/system/files/documents/2024-03/upper-columbia-united-tribes-priority-climate-action-plan.pdf" TargetMode="External"/><Relationship Id="rId540" Type="http://schemas.openxmlformats.org/officeDocument/2006/relationships/hyperlink" Target="https://www.epa.gov/system/files/documents/2024-04/salt-river-pima-maricopa-indian-community-pcap.pdf" TargetMode="External"/><Relationship Id="rId72" Type="http://schemas.openxmlformats.org/officeDocument/2006/relationships/hyperlink" Target="https://www.epa.gov/system/files/documents/2024-03/habematolel-hpul-pcap.pdf" TargetMode="External"/><Relationship Id="rId375" Type="http://schemas.openxmlformats.org/officeDocument/2006/relationships/hyperlink" Target="https://www.epa.gov/system/files/documents/2024-04/inter-tribal-council-of-michgian-combined-pcap.pdf" TargetMode="External"/><Relationship Id="rId582" Type="http://schemas.openxmlformats.org/officeDocument/2006/relationships/hyperlink" Target="https://www.epa.gov/system/files/documents/2024-04/village-of-solomon-pcap.pdf" TargetMode="External"/><Relationship Id="rId3" Type="http://schemas.openxmlformats.org/officeDocument/2006/relationships/hyperlink" Target="https://www.epa.gov/system/files/documents/2024-04/vieo-ira-cprggp-pcap.pdf" TargetMode="External"/><Relationship Id="rId235" Type="http://schemas.openxmlformats.org/officeDocument/2006/relationships/hyperlink" Target="https://view.officeapps.live.com/op/view.aspx?src=https%3A%2F%2Fbbna.com%2Fwp-content%2Fuploads%2F2024%2F03%2FAppendix-C-BBNA-Technical-References-1.xlsm&amp;wdOrigin=BROWSELINK" TargetMode="External"/><Relationship Id="rId277" Type="http://schemas.openxmlformats.org/officeDocument/2006/relationships/hyperlink" Target="https://view.officeapps.live.com/op/view.aspx?src=https%3A%2F%2Fbbna.com%2Fwp-content%2Fuploads%2F2024%2F03%2FAppendix-C-BBNA-Technical-References-1.xlsm&amp;wdOrigin=BROWSELINK" TargetMode="External"/><Relationship Id="rId400" Type="http://schemas.openxmlformats.org/officeDocument/2006/relationships/hyperlink" Target="https://www.epa.gov/system/files/documents/2024-04/rst-pcap.pdf" TargetMode="External"/><Relationship Id="rId442" Type="http://schemas.openxmlformats.org/officeDocument/2006/relationships/hyperlink" Target="https://www.epa.gov/system/files/documents/2024-04/eastern-band-of-cherokee-indians-pcap.pdf" TargetMode="External"/><Relationship Id="rId484" Type="http://schemas.openxmlformats.org/officeDocument/2006/relationships/hyperlink" Target="https://www.epa.gov/system/files/documents/2024-03/northern-arapaho-pcap.pdf" TargetMode="External"/><Relationship Id="rId137" Type="http://schemas.openxmlformats.org/officeDocument/2006/relationships/hyperlink" Target="https://www.epa.gov/system/files/documents/2024-04/itkn-pcap.pdf" TargetMode="External"/><Relationship Id="rId302" Type="http://schemas.openxmlformats.org/officeDocument/2006/relationships/hyperlink" Target="https://view.officeapps.live.com/op/view.aspx?src=https%3A%2F%2Fbbna.com%2Fwp-content%2Fuploads%2F2024%2F03%2FAppendix-C-BBNA-Technical-References-1.xlsm&amp;wdOrigin=BROWSELINK" TargetMode="External"/><Relationship Id="rId344" Type="http://schemas.openxmlformats.org/officeDocument/2006/relationships/hyperlink" Target="https://www.epa.gov/system/files/documents/2024-04/atni-pcap.pdf" TargetMode="External"/><Relationship Id="rId41" Type="http://schemas.openxmlformats.org/officeDocument/2006/relationships/hyperlink" Target="https://www.epa.gov/system/files/documents/2024-03/forest-county-potawatomi-community-fcpc-priority-climate-action-plan-pcap.pdf" TargetMode="External"/><Relationship Id="rId83" Type="http://schemas.openxmlformats.org/officeDocument/2006/relationships/hyperlink" Target="https://www.epa.gov/system/files/documents/2024-04/spirit-lake-tribe-pcap.pdf" TargetMode="External"/><Relationship Id="rId179" Type="http://schemas.openxmlformats.org/officeDocument/2006/relationships/hyperlink" Target="https://view.officeapps.live.com/op/view.aspx?src=https%3A%2F%2Fbbna.com%2Fwp-content%2Fuploads%2F2024%2F03%2FAppendix-C-BBNA-Technical-References-1.xlsm&amp;wdOrigin=BROWSELINK" TargetMode="External"/><Relationship Id="rId386" Type="http://schemas.openxmlformats.org/officeDocument/2006/relationships/hyperlink" Target="https://www.epa.gov/system/files/documents/2024-04/ltbb-pcap.pdf" TargetMode="External"/><Relationship Id="rId551" Type="http://schemas.openxmlformats.org/officeDocument/2006/relationships/hyperlink" Target="https://www.epa.gov/system/files/documents/2024-04/american-samoa-pcap.pdf" TargetMode="External"/><Relationship Id="rId593" Type="http://schemas.openxmlformats.org/officeDocument/2006/relationships/hyperlink" Target="https://www.epa.gov/system/files/documents/2024-03/tcc-pcap.pdf" TargetMode="External"/><Relationship Id="rId607" Type="http://schemas.openxmlformats.org/officeDocument/2006/relationships/hyperlink" Target="https://www.epa.gov/system/files/documents/2024-04/pueblo-of-santa-ana-cap.pdf" TargetMode="External"/><Relationship Id="rId190" Type="http://schemas.openxmlformats.org/officeDocument/2006/relationships/hyperlink" Target="https://view.officeapps.live.com/op/view.aspx?src=https%3A%2F%2Fbbna.com%2Fwp-content%2Fuploads%2F2024%2F03%2FAppendix-C-BBNA-Technical-References-1.xlsm&amp;wdOrigin=BROWSELINK" TargetMode="External"/><Relationship Id="rId204" Type="http://schemas.openxmlformats.org/officeDocument/2006/relationships/hyperlink" Target="https://view.officeapps.live.com/op/view.aspx?src=https%3A%2F%2Fbbna.com%2Fwp-content%2Fuploads%2F2024%2F03%2FAppendix-C-BBNA-Technical-References-1.xlsm&amp;wdOrigin=BROWSELINK" TargetMode="External"/><Relationship Id="rId246" Type="http://schemas.openxmlformats.org/officeDocument/2006/relationships/hyperlink" Target="https://view.officeapps.live.com/op/view.aspx?src=https%3A%2F%2Fbbna.com%2Fwp-content%2Fuploads%2F2024%2F03%2FAppendix-C-BBNA-Technical-References-1.xlsm&amp;wdOrigin=BROWSELINK" TargetMode="External"/><Relationship Id="rId288" Type="http://schemas.openxmlformats.org/officeDocument/2006/relationships/hyperlink" Target="https://view.officeapps.live.com/op/view.aspx?src=https%3A%2F%2Fbbna.com%2Fwp-content%2Fuploads%2F2024%2F03%2FAppendix-C-BBNA-Technical-References-1.xlsm&amp;wdOrigin=BROWSELINK" TargetMode="External"/><Relationship Id="rId411" Type="http://schemas.openxmlformats.org/officeDocument/2006/relationships/hyperlink" Target="https://www.epa.gov/system/files/documents/2024-04/sokaogon-chippewa-community-pcap.pdf" TargetMode="External"/><Relationship Id="rId453" Type="http://schemas.openxmlformats.org/officeDocument/2006/relationships/hyperlink" Target="https://www.epa.gov/system/files/documents/2024-03/5d-98t78901-rincon-band-of-luiseno-indians-pcap.pdf" TargetMode="External"/><Relationship Id="rId509" Type="http://schemas.openxmlformats.org/officeDocument/2006/relationships/hyperlink" Target="https://www.epa.gov/system/files/documents/2024-04/cnmi-pcap_0.pdf" TargetMode="External"/><Relationship Id="rId106" Type="http://schemas.openxmlformats.org/officeDocument/2006/relationships/hyperlink" Target="https://www.epa.gov/system/files/documents/2024-04/kiowa-tribe-pcap-5d-02f41701-0.pdf" TargetMode="External"/><Relationship Id="rId313" Type="http://schemas.openxmlformats.org/officeDocument/2006/relationships/hyperlink" Target="https://www.epa.gov/system/files/documents/2024-03/anthc-pcap-consolidated.pdf" TargetMode="External"/><Relationship Id="rId495" Type="http://schemas.openxmlformats.org/officeDocument/2006/relationships/hyperlink" Target="https://www.epa.gov/system/files/documents/2024-04/pokagon-band-pcap.pdf" TargetMode="External"/><Relationship Id="rId10" Type="http://schemas.openxmlformats.org/officeDocument/2006/relationships/hyperlink" Target="https://www.epa.gov/system/files/documents/2024-04/pit-pcap.pdf" TargetMode="External"/><Relationship Id="rId52" Type="http://schemas.openxmlformats.org/officeDocument/2006/relationships/hyperlink" Target="https://www.epa.gov/system/files/documents/2024-04/chippewa-cree-pcap.pdf" TargetMode="External"/><Relationship Id="rId94" Type="http://schemas.openxmlformats.org/officeDocument/2006/relationships/hyperlink" Target="https://www.epa.gov/system/files/documents/2024-04/spirit-lake-tribe-pcap.pdf" TargetMode="External"/><Relationship Id="rId148" Type="http://schemas.openxmlformats.org/officeDocument/2006/relationships/hyperlink" Target="https://www.epa.gov/system/files/documents/2024-04/pueblo-of-tesuque-pcap.pdf" TargetMode="External"/><Relationship Id="rId355" Type="http://schemas.openxmlformats.org/officeDocument/2006/relationships/hyperlink" Target="https://www.epa.gov/system/files/documents/2024-04/catawba-nation-pcap.pdf" TargetMode="External"/><Relationship Id="rId397" Type="http://schemas.openxmlformats.org/officeDocument/2006/relationships/hyperlink" Target="https://www.epa.gov/system/files/documents/2024-04/rst-pcap.pdf" TargetMode="External"/><Relationship Id="rId520" Type="http://schemas.openxmlformats.org/officeDocument/2006/relationships/hyperlink" Target="https://www.epa.gov/system/files/documents/2024-04/cnmi-pcap_0.pdf" TargetMode="External"/><Relationship Id="rId562" Type="http://schemas.openxmlformats.org/officeDocument/2006/relationships/hyperlink" Target="https://www.epa.gov/system/files/documents/2024-04/mashpee-wampanoag-tribe-climate-action-plan.pdf" TargetMode="External"/><Relationship Id="rId215" Type="http://schemas.openxmlformats.org/officeDocument/2006/relationships/hyperlink" Target="https://view.officeapps.live.com/op/view.aspx?src=https%3A%2F%2Fbbna.com%2Fwp-content%2Fuploads%2F2024%2F03%2FAppendix-C-BBNA-Technical-References-1.xlsm&amp;wdOrigin=BROWSELINK" TargetMode="External"/><Relationship Id="rId257" Type="http://schemas.openxmlformats.org/officeDocument/2006/relationships/hyperlink" Target="https://view.officeapps.live.com/op/view.aspx?src=https%3A%2F%2Fbbna.com%2Fwp-content%2Fuploads%2F2024%2F03%2FAppendix-C-BBNA-Technical-References-1.xlsm&amp;wdOrigin=BROWSELINK" TargetMode="External"/><Relationship Id="rId422" Type="http://schemas.openxmlformats.org/officeDocument/2006/relationships/hyperlink" Target="https://www.epa.gov/system/files/documents/2024-04/navajo-nation-pcap.pdf" TargetMode="External"/><Relationship Id="rId464" Type="http://schemas.openxmlformats.org/officeDocument/2006/relationships/hyperlink" Target="https://www.epa.gov/system/files/documents/2024-04/guam-pcap.pdf" TargetMode="External"/><Relationship Id="rId299" Type="http://schemas.openxmlformats.org/officeDocument/2006/relationships/hyperlink" Target="https://view.officeapps.live.com/op/view.aspx?src=https%3A%2F%2Fbbna.com%2Fwp-content%2Fuploads%2F2024%2F03%2FAppendix-C-BBNA-Technical-References-1.xlsm&amp;wdOrigin=BROWSELINK" TargetMode="External"/><Relationship Id="rId63" Type="http://schemas.openxmlformats.org/officeDocument/2006/relationships/hyperlink" Target="https://www.epa.gov/system/files/documents/2024-04/metlakatla-indian-community-pcap.pdf" TargetMode="External"/><Relationship Id="rId159" Type="http://schemas.openxmlformats.org/officeDocument/2006/relationships/hyperlink" Target="https://view.officeapps.live.com/op/view.aspx?src=https%3A%2F%2Fbbna.com%2Fwp-content%2Fuploads%2F2024%2F03%2FAppendix-C-BBNA-Technical-References-1.xlsm&amp;wdOrigin=BROWSELINK" TargetMode="External"/><Relationship Id="rId366" Type="http://schemas.openxmlformats.org/officeDocument/2006/relationships/hyperlink" Target="https://www.epa.gov/system/files/documents/2024-04/lummi-pcap.pdf" TargetMode="External"/><Relationship Id="rId573" Type="http://schemas.openxmlformats.org/officeDocument/2006/relationships/hyperlink" Target="https://www.epa.gov/system/files/documents/2024-03/la-jolla-band-of-luiseno-indians-pcap.pdf" TargetMode="External"/><Relationship Id="rId226" Type="http://schemas.openxmlformats.org/officeDocument/2006/relationships/hyperlink" Target="https://view.officeapps.live.com/op/view.aspx?src=https%3A%2F%2Fbbna.com%2Fwp-content%2Fuploads%2F2024%2F03%2FAppendix-C-BBNA-Technical-References-1.xlsm&amp;wdOrigin=BROWSELINK" TargetMode="External"/><Relationship Id="rId433" Type="http://schemas.openxmlformats.org/officeDocument/2006/relationships/hyperlink" Target="https://www.epa.gov/system/files/documents/2024-03/kbic-pcap.pdf" TargetMode="External"/><Relationship Id="rId74" Type="http://schemas.openxmlformats.org/officeDocument/2006/relationships/hyperlink" Target="https://www.epa.gov/system/files/documents/2024-03/habematolel-hpul-pcap.pdf" TargetMode="External"/><Relationship Id="rId377" Type="http://schemas.openxmlformats.org/officeDocument/2006/relationships/hyperlink" Target="https://www.epa.gov/system/files/documents/2024-04/inter-tribal-council-of-michgian-combined-pcap.pdf" TargetMode="External"/><Relationship Id="rId500" Type="http://schemas.openxmlformats.org/officeDocument/2006/relationships/hyperlink" Target="https://www.epa.gov/system/files/documents/2024-04/gun-lake-tribe-pcap.pdf" TargetMode="External"/><Relationship Id="rId584" Type="http://schemas.openxmlformats.org/officeDocument/2006/relationships/hyperlink" Target="https://www.epa.gov/system/files/documents/2024-04/tulalip-tribes-pcap.pdf" TargetMode="External"/><Relationship Id="rId5" Type="http://schemas.openxmlformats.org/officeDocument/2006/relationships/hyperlink" Target="https://www.epa.gov/system/files/documents/2024-04/vieo-ira-cprggp-pcap.pdf" TargetMode="External"/><Relationship Id="rId237" Type="http://schemas.openxmlformats.org/officeDocument/2006/relationships/hyperlink" Target="https://view.officeapps.live.com/op/view.aspx?src=https%3A%2F%2Fbbna.com%2Fwp-content%2Fuploads%2F2024%2F03%2FAppendix-C-BBNA-Technical-References-1.xlsm&amp;wdOrigin=BROWSELINK" TargetMode="External"/><Relationship Id="rId444" Type="http://schemas.openxmlformats.org/officeDocument/2006/relationships/hyperlink" Target="https://www.epa.gov/system/files/documents/2024-03/morongo-pcap.pdf" TargetMode="External"/><Relationship Id="rId290" Type="http://schemas.openxmlformats.org/officeDocument/2006/relationships/hyperlink" Target="https://view.officeapps.live.com/op/view.aspx?src=https%3A%2F%2Fbbna.com%2Fwp-content%2Fuploads%2F2024%2F03%2FAppendix-C-BBNA-Technical-References-1.xlsm&amp;wdOrigin=BROWSELINK" TargetMode="External"/><Relationship Id="rId304" Type="http://schemas.openxmlformats.org/officeDocument/2006/relationships/hyperlink" Target="https://www.epa.gov/system/files/documents/2024-04/hopi-pcap.pdf" TargetMode="External"/><Relationship Id="rId388" Type="http://schemas.openxmlformats.org/officeDocument/2006/relationships/hyperlink" Target="https://www.epa.gov/system/files/documents/2024-04/ltbb-pcap.pdf" TargetMode="External"/><Relationship Id="rId511" Type="http://schemas.openxmlformats.org/officeDocument/2006/relationships/hyperlink" Target="https://www.epa.gov/system/files/documents/2024-03/owens-valley-indian-water-commission-pcap.pdf" TargetMode="External"/><Relationship Id="rId609" Type="http://schemas.openxmlformats.org/officeDocument/2006/relationships/hyperlink" Target="https://www.epa.gov/system/files/documents/2024-04/portgamblesklallamtribe-pcap.pdf" TargetMode="External"/><Relationship Id="rId85" Type="http://schemas.openxmlformats.org/officeDocument/2006/relationships/hyperlink" Target="https://www.epa.gov/system/files/documents/2024-04/spirit-lake-tribe-pcap.pdf" TargetMode="External"/><Relationship Id="rId150" Type="http://schemas.openxmlformats.org/officeDocument/2006/relationships/hyperlink" Target="https://www.epa.gov/system/files/documents/2024-04/monacan-indian-nation-pcap.pdf" TargetMode="External"/><Relationship Id="rId595" Type="http://schemas.openxmlformats.org/officeDocument/2006/relationships/hyperlink" Target="https://www.epa.gov/system/files/documents/2024-04/shinnecock-nation-pcap.pdf" TargetMode="External"/><Relationship Id="rId248" Type="http://schemas.openxmlformats.org/officeDocument/2006/relationships/hyperlink" Target="https://view.officeapps.live.com/op/view.aspx?src=https%3A%2F%2Fbbna.com%2Fwp-content%2Fuploads%2F2024%2F03%2FAppendix-C-BBNA-Technical-References-1.xlsm&amp;wdOrigin=BROWSELINK" TargetMode="External"/><Relationship Id="rId455" Type="http://schemas.openxmlformats.org/officeDocument/2006/relationships/hyperlink" Target="https://www.epa.gov/system/files/documents/2024-03/5d-98t78901-rincon-band-of-luiseno-indians-pcap.pdf" TargetMode="External"/><Relationship Id="rId12" Type="http://schemas.openxmlformats.org/officeDocument/2006/relationships/hyperlink" Target="https://www.epa.gov/system/files/documents/2024-04/pit-pcap.pdf" TargetMode="External"/><Relationship Id="rId108" Type="http://schemas.openxmlformats.org/officeDocument/2006/relationships/hyperlink" Target="https://www.epa.gov/system/files/documents/2024-04/muscogee-creek-nation-pcap.pdf" TargetMode="External"/><Relationship Id="rId315" Type="http://schemas.openxmlformats.org/officeDocument/2006/relationships/hyperlink" Target="https://www.epa.gov/system/files/documents/2024-03/anthc-pcap-consolidated.pdf" TargetMode="External"/><Relationship Id="rId522" Type="http://schemas.openxmlformats.org/officeDocument/2006/relationships/hyperlink" Target="https://www.epa.gov/system/files/documents/2024-04/cnmi-pcap_0.pdf" TargetMode="External"/><Relationship Id="rId96" Type="http://schemas.openxmlformats.org/officeDocument/2006/relationships/hyperlink" Target="https://www.epa.gov/system/files/documents/2024-04/chickaloon-village-traditional-council-pcap.pdf" TargetMode="External"/><Relationship Id="rId161" Type="http://schemas.openxmlformats.org/officeDocument/2006/relationships/hyperlink" Target="https://view.officeapps.live.com/op/view.aspx?src=https%3A%2F%2Fbbna.com%2Fwp-content%2Fuploads%2F2024%2F03%2FAppendix-C-BBNA-Technical-References-1.xlsm&amp;wdOrigin=BROWSELINK" TargetMode="External"/><Relationship Id="rId399" Type="http://schemas.openxmlformats.org/officeDocument/2006/relationships/hyperlink" Target="https://www.epa.gov/system/files/documents/2024-04/rst-pcap.pdf" TargetMode="External"/><Relationship Id="rId259" Type="http://schemas.openxmlformats.org/officeDocument/2006/relationships/hyperlink" Target="https://view.officeapps.live.com/op/view.aspx?src=https%3A%2F%2Fbbna.com%2Fwp-content%2Fuploads%2F2024%2F03%2FAppendix-C-BBNA-Technical-References-1.xlsm&amp;wdOrigin=BROWSELINK" TargetMode="External"/><Relationship Id="rId466" Type="http://schemas.openxmlformats.org/officeDocument/2006/relationships/hyperlink" Target="https://www.epa.gov/system/files/documents/2024-04/guam-pcap.pdf" TargetMode="External"/><Relationship Id="rId23" Type="http://schemas.openxmlformats.org/officeDocument/2006/relationships/hyperlink" Target="https://www.epa.gov/system/files/documents/2024-04/mohegan-tribe-pcap.pdf" TargetMode="External"/><Relationship Id="rId119" Type="http://schemas.openxmlformats.org/officeDocument/2006/relationships/hyperlink" Target="https://www.epa.gov/system/files/documents/2024-04/pueblo-of-santa-ana-cap.pdf" TargetMode="External"/><Relationship Id="rId326" Type="http://schemas.openxmlformats.org/officeDocument/2006/relationships/hyperlink" Target="https://www.epa.gov/system/files/documents/2024-04/snoqualmie-indian-tribe-pcap.pdf" TargetMode="External"/><Relationship Id="rId533" Type="http://schemas.openxmlformats.org/officeDocument/2006/relationships/hyperlink" Target="https://www.epa.gov/system/files/documents/2024-04/cnmi-pcap_0.pdf" TargetMode="External"/><Relationship Id="rId172" Type="http://schemas.openxmlformats.org/officeDocument/2006/relationships/hyperlink" Target="https://view.officeapps.live.com/op/view.aspx?src=https%3A%2F%2Fbbna.com%2Fwp-content%2Fuploads%2F2024%2F03%2FAppendix-C-BBNA-Technical-References-1.xlsm&amp;wdOrigin=BROWSELINK" TargetMode="External"/><Relationship Id="rId477" Type="http://schemas.openxmlformats.org/officeDocument/2006/relationships/hyperlink" Target="https://www.epa.gov/system/files/documents/2024-04/guam-pcap.pdf" TargetMode="External"/><Relationship Id="rId600" Type="http://schemas.openxmlformats.org/officeDocument/2006/relationships/hyperlink" Target="https://www.epa.gov/system/files/documents/2024-03/tcc-pcap.pdf" TargetMode="External"/><Relationship Id="rId337" Type="http://schemas.openxmlformats.org/officeDocument/2006/relationships/hyperlink" Target="https://www.epa.gov/system/files/documents/2024-04/tule-river-indian-tribal-council-pcap.pdf" TargetMode="External"/><Relationship Id="rId34" Type="http://schemas.openxmlformats.org/officeDocument/2006/relationships/hyperlink" Target="https://www.epa.gov/system/files/documents/2024-04/mohegan-tribe-pcap.pdf" TargetMode="External"/><Relationship Id="rId544" Type="http://schemas.openxmlformats.org/officeDocument/2006/relationships/hyperlink" Target="https://www.epa.gov/system/files/documents/2024-03/pechanga-pcap.pdf" TargetMode="External"/><Relationship Id="rId183" Type="http://schemas.openxmlformats.org/officeDocument/2006/relationships/hyperlink" Target="https://view.officeapps.live.com/op/view.aspx?src=https%3A%2F%2Fbbna.com%2Fwp-content%2Fuploads%2F2024%2F03%2FAppendix-C-BBNA-Technical-References-1.xlsm&amp;wdOrigin=BROWSELINK" TargetMode="External"/><Relationship Id="rId390" Type="http://schemas.openxmlformats.org/officeDocument/2006/relationships/hyperlink" Target="https://www.epa.gov/system/files/documents/2024-04/ltbb-pcap.pdf" TargetMode="External"/><Relationship Id="rId404" Type="http://schemas.openxmlformats.org/officeDocument/2006/relationships/hyperlink" Target="https://www.epa.gov/system/files/documents/2024-04/inter-tribal-council-of-michgian-combined-pcap.pdf" TargetMode="External"/><Relationship Id="rId611" Type="http://schemas.openxmlformats.org/officeDocument/2006/relationships/hyperlink" Target="https://www.epa.gov/system/files/documents/2024-04/nez-perce-tribe-pcap.pdf" TargetMode="External"/><Relationship Id="rId250" Type="http://schemas.openxmlformats.org/officeDocument/2006/relationships/hyperlink" Target="https://view.officeapps.live.com/op/view.aspx?src=https%3A%2F%2Fbbna.com%2Fwp-content%2Fuploads%2F2024%2F03%2FAppendix-C-BBNA-Technical-References-1.xlsm&amp;wdOrigin=BROWSELINK" TargetMode="External"/><Relationship Id="rId488" Type="http://schemas.openxmlformats.org/officeDocument/2006/relationships/hyperlink" Target="https://www.epa.gov/system/files/documents/2024-04/pokagon-band-pcap.pdf" TargetMode="External"/><Relationship Id="rId45" Type="http://schemas.openxmlformats.org/officeDocument/2006/relationships/hyperlink" Target="https://www.epa.gov/system/files/documents/2024-04/nit-pcap.pdf" TargetMode="External"/><Relationship Id="rId110" Type="http://schemas.openxmlformats.org/officeDocument/2006/relationships/hyperlink" Target="https://www.epa.gov/system/files/documents/2024-04/muscogee-creek-nation-pcap.pdf" TargetMode="External"/><Relationship Id="rId348" Type="http://schemas.openxmlformats.org/officeDocument/2006/relationships/hyperlink" Target="https://www.epa.gov/system/files/documents/2024-04/gila-river-indian-community-pcap.pdf" TargetMode="External"/><Relationship Id="rId555" Type="http://schemas.openxmlformats.org/officeDocument/2006/relationships/hyperlink" Target="https://www.epa.gov/system/files/documents/2024-03/northern-cheyenne-pcap.pdf" TargetMode="External"/><Relationship Id="rId194" Type="http://schemas.openxmlformats.org/officeDocument/2006/relationships/hyperlink" Target="https://view.officeapps.live.com/op/view.aspx?src=https%3A%2F%2Fbbna.com%2Fwp-content%2Fuploads%2F2024%2F03%2FAppendix-C-BBNA-Technical-References-1.xlsm&amp;wdOrigin=BROWSELINK" TargetMode="External"/><Relationship Id="rId208" Type="http://schemas.openxmlformats.org/officeDocument/2006/relationships/hyperlink" Target="https://view.officeapps.live.com/op/view.aspx?src=https%3A%2F%2Fbbna.com%2Fwp-content%2Fuploads%2F2024%2F03%2FAppendix-C-BBNA-Technical-References-1.xlsm&amp;wdOrigin=BROWSELINK" TargetMode="External"/><Relationship Id="rId415" Type="http://schemas.openxmlformats.org/officeDocument/2006/relationships/hyperlink" Target="https://www.epa.gov/system/files/documents/2024-04/navajo-nation-pcap.pdf" TargetMode="External"/><Relationship Id="rId261" Type="http://schemas.openxmlformats.org/officeDocument/2006/relationships/hyperlink" Target="https://view.officeapps.live.com/op/view.aspx?src=https%3A%2F%2Fbbna.com%2Fwp-content%2Fuploads%2F2024%2F03%2FAppendix-C-BBNA-Technical-References-1.xlsm&amp;wdOrigin=BROWSELINK" TargetMode="External"/><Relationship Id="rId499" Type="http://schemas.openxmlformats.org/officeDocument/2006/relationships/hyperlink" Target="https://www.epa.gov/system/files/documents/2024-04/gun-lake-tribe-pcap.pdf" TargetMode="External"/><Relationship Id="rId56" Type="http://schemas.openxmlformats.org/officeDocument/2006/relationships/hyperlink" Target="https://www.epa.gov/system/files/documents/2024-04/chippewa-cree-pcap.pdf" TargetMode="External"/><Relationship Id="rId359" Type="http://schemas.openxmlformats.org/officeDocument/2006/relationships/hyperlink" Target="https://www.epa.gov/system/files/documents/2024-03/owens-valley-indian-water-commission-pcap.pdf" TargetMode="External"/><Relationship Id="rId566" Type="http://schemas.openxmlformats.org/officeDocument/2006/relationships/hyperlink" Target="https://www.epa.gov/system/files/documents/2024-04/st-croix-chippewa-tribe-pcap.pdf" TargetMode="External"/><Relationship Id="rId121" Type="http://schemas.openxmlformats.org/officeDocument/2006/relationships/hyperlink" Target="https://www.epa.gov/system/files/documents/2024-04/pueblo-of-santa-ana-cap.pdf" TargetMode="External"/><Relationship Id="rId219" Type="http://schemas.openxmlformats.org/officeDocument/2006/relationships/hyperlink" Target="https://view.officeapps.live.com/op/view.aspx?src=https%3A%2F%2Fbbna.com%2Fwp-content%2Fuploads%2F2024%2F03%2FAppendix-C-BBNA-Technical-References-1.xlsm&amp;wdOrigin=BROWSELINK" TargetMode="External"/><Relationship Id="rId426" Type="http://schemas.openxmlformats.org/officeDocument/2006/relationships/hyperlink" Target="https://www.epa.gov/system/files/documents/2024-04/shakopee-mdewakanton-sioux-community-pcap.pdf"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www.epa.gov/system/files/documents/2024-04/santa-ynez-band-of-chumash-indians-pcap.pdf" TargetMode="External"/><Relationship Id="rId21" Type="http://schemas.openxmlformats.org/officeDocument/2006/relationships/hyperlink" Target="https://www.epa.gov/system/files/documents/2024-04/mashpee-wampanoag-tribe-climate-action-plan.pdf" TargetMode="External"/><Relationship Id="rId42" Type="http://schemas.openxmlformats.org/officeDocument/2006/relationships/hyperlink" Target="https://www.epa.gov/system/files/documents/2024-03/kbic-pcap.pdf" TargetMode="External"/><Relationship Id="rId47" Type="http://schemas.openxmlformats.org/officeDocument/2006/relationships/hyperlink" Target="https://www.epa.gov/system/files/documents/2024-04/iipay-nation-of-santa-ysabel-pcap.pdf" TargetMode="External"/><Relationship Id="rId63" Type="http://schemas.openxmlformats.org/officeDocument/2006/relationships/hyperlink" Target="https://www.epa.gov/system/files/documents/2024-04/mille-lacs-band-pcap.pdf" TargetMode="External"/><Relationship Id="rId68" Type="http://schemas.openxmlformats.org/officeDocument/2006/relationships/hyperlink" Target="https://www.epa.gov/system/files/documents/2024-04/tule-river-indian-tribal-council-pcap.pdf" TargetMode="External"/><Relationship Id="rId2" Type="http://schemas.openxmlformats.org/officeDocument/2006/relationships/hyperlink" Target="https://www.epa.gov/system/files/documents/2024-04/nisqually-indian-tribe-pcap.pdf" TargetMode="External"/><Relationship Id="rId16" Type="http://schemas.openxmlformats.org/officeDocument/2006/relationships/hyperlink" Target="https://www.epa.gov/system/files/documents/2024-03/jamestownsklallamcprg-pcap.pdf" TargetMode="External"/><Relationship Id="rId29" Type="http://schemas.openxmlformats.org/officeDocument/2006/relationships/hyperlink" Target="https://www.epa.gov/system/files/documents/2024-04/pueblo-of-sandia-pcap.pdf" TargetMode="External"/><Relationship Id="rId11" Type="http://schemas.openxmlformats.org/officeDocument/2006/relationships/hyperlink" Target="https://www.epa.gov/system/files/documents/2024-04/s-ute-pcap.pdf" TargetMode="External"/><Relationship Id="rId24" Type="http://schemas.openxmlformats.org/officeDocument/2006/relationships/hyperlink" Target="https://www.epa.gov/system/files/documents/2024-03/pechanga-pcap.pdf" TargetMode="External"/><Relationship Id="rId32" Type="http://schemas.openxmlformats.org/officeDocument/2006/relationships/hyperlink" Target="https://www.epa.gov/system/files/documents/2024-04/itkn-pcap.pdf" TargetMode="External"/><Relationship Id="rId37" Type="http://schemas.openxmlformats.org/officeDocument/2006/relationships/hyperlink" Target="https://www.epa.gov/system/files/documents/2024-04/mississippi-band-of-choctaw-indians-pcap.pdf" TargetMode="External"/><Relationship Id="rId40" Type="http://schemas.openxmlformats.org/officeDocument/2006/relationships/hyperlink" Target="https://www.epa.gov/system/files/documents/2024-03/morongo-pcap.pdf" TargetMode="External"/><Relationship Id="rId45" Type="http://schemas.openxmlformats.org/officeDocument/2006/relationships/hyperlink" Target="https://www.epa.gov/system/files/documents/2024-04/monacan-indian-nation-pcap.pdf" TargetMode="External"/><Relationship Id="rId53" Type="http://schemas.openxmlformats.org/officeDocument/2006/relationships/hyperlink" Target="https://www.epa.gov/system/files/documents/2024-04/pokagon-band-pcap.pdf" TargetMode="External"/><Relationship Id="rId58" Type="http://schemas.openxmlformats.org/officeDocument/2006/relationships/hyperlink" Target="https://www.epa.gov/system/files/documents/2024-04/lummi-pcap.pdf" TargetMode="External"/><Relationship Id="rId66" Type="http://schemas.openxmlformats.org/officeDocument/2006/relationships/hyperlink" Target="https://www.epa.gov/system/files/documents/2024-04/pueblo-of-tesuque-pcap.pdf" TargetMode="External"/><Relationship Id="rId5" Type="http://schemas.openxmlformats.org/officeDocument/2006/relationships/hyperlink" Target="https://www.epa.gov/system/files/documents/2024-04/tulalip-tribes-pcap.pdf" TargetMode="External"/><Relationship Id="rId61" Type="http://schemas.openxmlformats.org/officeDocument/2006/relationships/hyperlink" Target="https://www.epa.gov/system/files/documents/2024-04/san-carlos-apache-tribe-pcap.pdf" TargetMode="External"/><Relationship Id="rId19" Type="http://schemas.openxmlformats.org/officeDocument/2006/relationships/hyperlink" Target="https://www.epa.gov/system/files/documents/2024-04/spirit-lake-tribe-pcap.pdf" TargetMode="External"/><Relationship Id="rId14" Type="http://schemas.openxmlformats.org/officeDocument/2006/relationships/hyperlink" Target="https://www.epa.gov/system/files/documents/2024-04/chippewa-cree-pcap.pdf" TargetMode="External"/><Relationship Id="rId22" Type="http://schemas.openxmlformats.org/officeDocument/2006/relationships/hyperlink" Target="https://www.epa.gov/system/files/documents/2024-03/northern-cheyenne-pcap.pdf" TargetMode="External"/><Relationship Id="rId27" Type="http://schemas.openxmlformats.org/officeDocument/2006/relationships/hyperlink" Target="https://www.epa.gov/system/files/documents/2024-04/kiowa-tribe-pcap-5d-02f41701-0.pdf" TargetMode="External"/><Relationship Id="rId30" Type="http://schemas.openxmlformats.org/officeDocument/2006/relationships/hyperlink" Target="https://www.epa.gov/system/files/documents/2024-04/pueblo-of-santa-ana-cap.pdf" TargetMode="External"/><Relationship Id="rId35" Type="http://schemas.openxmlformats.org/officeDocument/2006/relationships/hyperlink" Target="https://www.epa.gov/system/files/documents/2024-04/eastern-band-of-cherokee-indians-pcap.pdf" TargetMode="External"/><Relationship Id="rId43" Type="http://schemas.openxmlformats.org/officeDocument/2006/relationships/hyperlink" Target="https://www.epa.gov/system/files/documents/2024-04/shakopee-mdewakanton-sioux-community-pcap.pdf" TargetMode="External"/><Relationship Id="rId48" Type="http://schemas.openxmlformats.org/officeDocument/2006/relationships/hyperlink" Target="https://www.epa.gov/system/files/documents/2024-03/5d-98t78901-rincon-band-of-luiseno-indians-pcap.pdf" TargetMode="External"/><Relationship Id="rId56" Type="http://schemas.openxmlformats.org/officeDocument/2006/relationships/hyperlink" Target="https://www.epa.gov/system/files/documents/2024-04/inter-tribal-council-of-michgian-combined-pcap.pdf" TargetMode="External"/><Relationship Id="rId64" Type="http://schemas.openxmlformats.org/officeDocument/2006/relationships/hyperlink" Target="https://www.epa.gov/system/files/documents/2024-04/pueblo-of-tesuque-pcap.pdf" TargetMode="External"/><Relationship Id="rId69" Type="http://schemas.openxmlformats.org/officeDocument/2006/relationships/hyperlink" Target="https://www.epa.gov/system/files/documents/2024-04/snoqualmie-indian-tribe-pcap.pdf" TargetMode="External"/><Relationship Id="rId8" Type="http://schemas.openxmlformats.org/officeDocument/2006/relationships/hyperlink" Target="https://www.epa.gov/system/files/documents/2024-03/samish-indian-nation-priority-climate-action-plan.pdf" TargetMode="External"/><Relationship Id="rId51" Type="http://schemas.openxmlformats.org/officeDocument/2006/relationships/hyperlink" Target="https://www.epa.gov/system/files/documents/2024-04/rst-pcap.pdf" TargetMode="External"/><Relationship Id="rId72" Type="http://schemas.openxmlformats.org/officeDocument/2006/relationships/printerSettings" Target="../printerSettings/printerSettings3.bin"/><Relationship Id="rId3" Type="http://schemas.openxmlformats.org/officeDocument/2006/relationships/hyperlink" Target="https://www.epa.gov/system/files/documents/2024-04/pit-pcap.pdf" TargetMode="External"/><Relationship Id="rId12" Type="http://schemas.openxmlformats.org/officeDocument/2006/relationships/hyperlink" Target="https://www.epa.gov/system/files/documents/2024-04/portgamblesklallamtribe-pcap.pdf" TargetMode="External"/><Relationship Id="rId17" Type="http://schemas.openxmlformats.org/officeDocument/2006/relationships/hyperlink" Target="https://www.epa.gov/system/files/documents/2024-03/habematolel-hpul-pcap.pdf" TargetMode="External"/><Relationship Id="rId25" Type="http://schemas.openxmlformats.org/officeDocument/2006/relationships/hyperlink" Target="https://www.epa.gov/system/files/documents/2024-04/salt-river-pima-maricopa-indian-community-pcap.pdf" TargetMode="External"/><Relationship Id="rId33" Type="http://schemas.openxmlformats.org/officeDocument/2006/relationships/hyperlink" Target="https://www.epa.gov/system/files/documents/2024-04/cnmi-pcap_0.pdf" TargetMode="External"/><Relationship Id="rId38" Type="http://schemas.openxmlformats.org/officeDocument/2006/relationships/hyperlink" Target="https://www.epa.gov/system/files/documents/2024-04/guam-pcap.pdf" TargetMode="External"/><Relationship Id="rId46" Type="http://schemas.openxmlformats.org/officeDocument/2006/relationships/hyperlink" Target="https://www.epa.gov/system/files/documents/2024-04/navajo-nation-pcap.pdf" TargetMode="External"/><Relationship Id="rId59" Type="http://schemas.openxmlformats.org/officeDocument/2006/relationships/hyperlink" Target="https://www.epa.gov/system/files/documents/2024-04/catawba-nation-pcap.pdf" TargetMode="External"/><Relationship Id="rId67" Type="http://schemas.openxmlformats.org/officeDocument/2006/relationships/hyperlink" Target="https://www.epa.gov/system/files/documents/2024-03/la-jolla-band-of-luiseno-indians-pcap.pdf" TargetMode="External"/><Relationship Id="rId20" Type="http://schemas.openxmlformats.org/officeDocument/2006/relationships/hyperlink" Target="https://www.epa.gov/system/files/documents/2024-03/la-jolla-band-of-luiseno-indians-pcap.pdf" TargetMode="External"/><Relationship Id="rId41" Type="http://schemas.openxmlformats.org/officeDocument/2006/relationships/hyperlink" Target="https://www.epa.gov/system/files/documents/2024-04/inter-tribal-council-of-michgian-combined-pcap.pdf" TargetMode="External"/><Relationship Id="rId54" Type="http://schemas.openxmlformats.org/officeDocument/2006/relationships/hyperlink" Target="https://www.epa.gov/system/files/documents/2024-04/inter-tribal-council-of-michgian-combined-pcap.pdf" TargetMode="External"/><Relationship Id="rId62" Type="http://schemas.openxmlformats.org/officeDocument/2006/relationships/hyperlink" Target="https://www.epa.gov/system/files/documents/2024-04/atni-pcap.pdf" TargetMode="External"/><Relationship Id="rId70" Type="http://schemas.openxmlformats.org/officeDocument/2006/relationships/hyperlink" Target="https://www.epa.gov/system/files/documents/2024-02/kawerak-regional-pcap.pdf" TargetMode="External"/><Relationship Id="rId1" Type="http://schemas.openxmlformats.org/officeDocument/2006/relationships/hyperlink" Target="https://www.epa.gov/system/files/documents/2024-04/vieo-ira-cprggp-pcap.pdf" TargetMode="External"/><Relationship Id="rId6" Type="http://schemas.openxmlformats.org/officeDocument/2006/relationships/hyperlink" Target="https://www.epa.gov/system/files/documents/2024-04/nez-perce-tribe-pcap.pdf" TargetMode="External"/><Relationship Id="rId15" Type="http://schemas.openxmlformats.org/officeDocument/2006/relationships/hyperlink" Target="https://www.epa.gov/system/files/documents/2024-04/the-suquamish-tribe-pcap.pdf" TargetMode="External"/><Relationship Id="rId23" Type="http://schemas.openxmlformats.org/officeDocument/2006/relationships/hyperlink" Target="https://www.epa.gov/system/files/documents/2024-04/american-samoa-pcap.pdf" TargetMode="External"/><Relationship Id="rId28" Type="http://schemas.openxmlformats.org/officeDocument/2006/relationships/hyperlink" Target="https://www.epa.gov/system/files/documents/2024-04/muscogee-creek-nation-pcap.pdf" TargetMode="External"/><Relationship Id="rId36" Type="http://schemas.openxmlformats.org/officeDocument/2006/relationships/hyperlink" Target="https://www.epa.gov/system/files/documents/2024-03/northern-arapaho-pcap.pdf" TargetMode="External"/><Relationship Id="rId49" Type="http://schemas.openxmlformats.org/officeDocument/2006/relationships/hyperlink" Target="https://www.epa.gov/system/files/documents/2024-04/sokaogon-chippewa-community-pcap.pdf" TargetMode="External"/><Relationship Id="rId57" Type="http://schemas.openxmlformats.org/officeDocument/2006/relationships/hyperlink" Target="https://www.epa.gov/system/files/documents/2024-04/inter-tribal-council-of-michgian-combined-pcap.pdf" TargetMode="External"/><Relationship Id="rId10" Type="http://schemas.openxmlformats.org/officeDocument/2006/relationships/hyperlink" Target="https://www.epa.gov/system/files/documents/2024-03/forest-county-potawatomi-community-fcpc-priority-climate-action-plan-pcap.pdf" TargetMode="External"/><Relationship Id="rId31" Type="http://schemas.openxmlformats.org/officeDocument/2006/relationships/hyperlink" Target="https://www.epa.gov/system/files/documents/2024-04/pueblo-of-tesuque-pcap.pdf" TargetMode="External"/><Relationship Id="rId44" Type="http://schemas.openxmlformats.org/officeDocument/2006/relationships/hyperlink" Target="https://www.epa.gov/system/files/documents/2024-04/tejon-tribe-pcap.pdf" TargetMode="External"/><Relationship Id="rId52" Type="http://schemas.openxmlformats.org/officeDocument/2006/relationships/hyperlink" Target="https://www.epa.gov/system/files/documents/2024-04/ltbb-pcap.pdf" TargetMode="External"/><Relationship Id="rId60" Type="http://schemas.openxmlformats.org/officeDocument/2006/relationships/hyperlink" Target="https://www.epa.gov/system/files/documents/2024-04/wtgha-pcap.pdf" TargetMode="External"/><Relationship Id="rId65" Type="http://schemas.openxmlformats.org/officeDocument/2006/relationships/hyperlink" Target="https://www.epa.gov/system/files/documents/2024-04/pueblo-of-tesuque-pcap.pdf" TargetMode="External"/><Relationship Id="rId73" Type="http://schemas.microsoft.com/office/2019/04/relationships/namedSheetView" Target="../namedSheetViews/namedSheetView3.xml"/><Relationship Id="rId4" Type="http://schemas.openxmlformats.org/officeDocument/2006/relationships/hyperlink" Target="https://www.epa.gov/system/files/documents/2024-04/fallon-paiute-shoshone-tribe-pcap.pdf" TargetMode="External"/><Relationship Id="rId9" Type="http://schemas.openxmlformats.org/officeDocument/2006/relationships/hyperlink" Target="https://www.epa.gov/system/files/documents/2024-04/mohegan-tribe-pcap.pdf" TargetMode="External"/><Relationship Id="rId13" Type="http://schemas.openxmlformats.org/officeDocument/2006/relationships/hyperlink" Target="https://www.epa.gov/system/files/documents/2024-04/metlakatla-indian-community-pcap.pdf" TargetMode="External"/><Relationship Id="rId18" Type="http://schemas.openxmlformats.org/officeDocument/2006/relationships/hyperlink" Target="https://www.epa.gov/system/files/documents/2024-04/chickaloon-village-traditional-council-pcap.pdf" TargetMode="External"/><Relationship Id="rId39" Type="http://schemas.openxmlformats.org/officeDocument/2006/relationships/hyperlink" Target="https://www.epa.gov/system/files/documents/2024-04/ramona-band-of-chuilla-pcap.pdf" TargetMode="External"/><Relationship Id="rId34" Type="http://schemas.openxmlformats.org/officeDocument/2006/relationships/hyperlink" Target="https://www.epa.gov/system/files/documents/2024-04/gun-lake-tribe-pcap.pdf" TargetMode="External"/><Relationship Id="rId50" Type="http://schemas.openxmlformats.org/officeDocument/2006/relationships/hyperlink" Target="https://www.epa.gov/system/files/documents/2024-04/inter-tribal-council-of-michgian-combined-pcap.pdf" TargetMode="External"/><Relationship Id="rId55" Type="http://schemas.openxmlformats.org/officeDocument/2006/relationships/hyperlink" Target="https://www.epa.gov/system/files/documents/2024-04/inter-tribal-council-of-michgian-combined-pcap.pdf" TargetMode="External"/><Relationship Id="rId7" Type="http://schemas.openxmlformats.org/officeDocument/2006/relationships/hyperlink" Target="https://www.epa.gov/system/files/documents/2024-04/prairie-band-pcap.pdf" TargetMode="External"/><Relationship Id="rId71" Type="http://schemas.openxmlformats.org/officeDocument/2006/relationships/hyperlink" Target="https://bbna.com/our-programs/natural-resources/environmental-program/"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s://www.epa.gov/system/files/documents/2024-04/santa-ynez-band-of-chumash-indians-pcap.pdf" TargetMode="External"/><Relationship Id="rId21" Type="http://schemas.openxmlformats.org/officeDocument/2006/relationships/hyperlink" Target="https://www.epa.gov/system/files/documents/2024-04/mashpee-wampanoag-tribe-climate-action-plan.pdf" TargetMode="External"/><Relationship Id="rId42" Type="http://schemas.openxmlformats.org/officeDocument/2006/relationships/hyperlink" Target="https://www.epa.gov/system/files/documents/2024-03/kbic-pcap.pdf" TargetMode="External"/><Relationship Id="rId47" Type="http://schemas.openxmlformats.org/officeDocument/2006/relationships/hyperlink" Target="https://www.epa.gov/system/files/documents/2024-04/iipay-nation-of-santa-ysabel-pcap.pdf" TargetMode="External"/><Relationship Id="rId63" Type="http://schemas.openxmlformats.org/officeDocument/2006/relationships/hyperlink" Target="https://www.epa.gov/system/files/documents/2024-04/mille-lacs-band-pcap.pdf" TargetMode="External"/><Relationship Id="rId68" Type="http://schemas.openxmlformats.org/officeDocument/2006/relationships/hyperlink" Target="https://www.epa.gov/system/files/documents/2024-04/tule-river-indian-tribal-council-pcap.pdf" TargetMode="External"/><Relationship Id="rId7" Type="http://schemas.openxmlformats.org/officeDocument/2006/relationships/hyperlink" Target="https://www.epa.gov/system/files/documents/2024-04/prairie-band-pcap.pdf" TargetMode="External"/><Relationship Id="rId71" Type="http://schemas.openxmlformats.org/officeDocument/2006/relationships/hyperlink" Target="https://bbna.com/our-programs/natural-resources/environmental-program/" TargetMode="External"/><Relationship Id="rId2" Type="http://schemas.openxmlformats.org/officeDocument/2006/relationships/hyperlink" Target="https://www.epa.gov/system/files/documents/2024-04/nisqually-indian-tribe-pcap.pdf" TargetMode="External"/><Relationship Id="rId16" Type="http://schemas.openxmlformats.org/officeDocument/2006/relationships/hyperlink" Target="https://www.epa.gov/system/files/documents/2024-03/jamestownsklallamcprg-pcap.pdf" TargetMode="External"/><Relationship Id="rId29" Type="http://schemas.openxmlformats.org/officeDocument/2006/relationships/hyperlink" Target="https://www.epa.gov/system/files/documents/2024-04/pueblo-of-sandia-pcap.pdf" TargetMode="External"/><Relationship Id="rId11" Type="http://schemas.openxmlformats.org/officeDocument/2006/relationships/hyperlink" Target="https://www.epa.gov/system/files/documents/2024-04/s-ute-pcap.pdf" TargetMode="External"/><Relationship Id="rId24" Type="http://schemas.openxmlformats.org/officeDocument/2006/relationships/hyperlink" Target="https://www.epa.gov/system/files/documents/2024-03/pechanga-pcap.pdf" TargetMode="External"/><Relationship Id="rId32" Type="http://schemas.openxmlformats.org/officeDocument/2006/relationships/hyperlink" Target="https://www.epa.gov/system/files/documents/2024-04/itkn-pcap.pdf" TargetMode="External"/><Relationship Id="rId37" Type="http://schemas.openxmlformats.org/officeDocument/2006/relationships/hyperlink" Target="https://www.epa.gov/system/files/documents/2024-04/mississippi-band-of-choctaw-indians-pcap.pdf" TargetMode="External"/><Relationship Id="rId40" Type="http://schemas.openxmlformats.org/officeDocument/2006/relationships/hyperlink" Target="https://www.epa.gov/system/files/documents/2024-03/morongo-pcap.pdf" TargetMode="External"/><Relationship Id="rId45" Type="http://schemas.openxmlformats.org/officeDocument/2006/relationships/hyperlink" Target="https://www.epa.gov/system/files/documents/2024-04/monacan-indian-nation-pcap.pdf" TargetMode="External"/><Relationship Id="rId53" Type="http://schemas.openxmlformats.org/officeDocument/2006/relationships/hyperlink" Target="https://www.epa.gov/system/files/documents/2024-04/pokagon-band-pcap.pdf" TargetMode="External"/><Relationship Id="rId58" Type="http://schemas.openxmlformats.org/officeDocument/2006/relationships/hyperlink" Target="https://www.epa.gov/system/files/documents/2024-04/lummi-pcap.pdf" TargetMode="External"/><Relationship Id="rId66" Type="http://schemas.openxmlformats.org/officeDocument/2006/relationships/hyperlink" Target="https://www.epa.gov/system/files/documents/2024-04/pueblo-of-tesuque-pcap.pdf" TargetMode="External"/><Relationship Id="rId5" Type="http://schemas.openxmlformats.org/officeDocument/2006/relationships/hyperlink" Target="https://www.epa.gov/system/files/documents/2024-04/tulalip-tribes-pcap.pdf" TargetMode="External"/><Relationship Id="rId61" Type="http://schemas.openxmlformats.org/officeDocument/2006/relationships/hyperlink" Target="https://www.epa.gov/system/files/documents/2024-04/san-carlos-apache-tribe-pcap.pdf" TargetMode="External"/><Relationship Id="rId19" Type="http://schemas.openxmlformats.org/officeDocument/2006/relationships/hyperlink" Target="https://www.epa.gov/system/files/documents/2024-04/spirit-lake-tribe-pcap.pdf" TargetMode="External"/><Relationship Id="rId14" Type="http://schemas.openxmlformats.org/officeDocument/2006/relationships/hyperlink" Target="https://www.epa.gov/system/files/documents/2024-04/chippewa-cree-pcap.pdf" TargetMode="External"/><Relationship Id="rId22" Type="http://schemas.openxmlformats.org/officeDocument/2006/relationships/hyperlink" Target="https://www.epa.gov/system/files/documents/2024-03/northern-cheyenne-pcap.pdf" TargetMode="External"/><Relationship Id="rId27" Type="http://schemas.openxmlformats.org/officeDocument/2006/relationships/hyperlink" Target="https://www.epa.gov/system/files/documents/2024-04/kiowa-tribe-pcap-5d-02f41701-0.pdf" TargetMode="External"/><Relationship Id="rId30" Type="http://schemas.openxmlformats.org/officeDocument/2006/relationships/hyperlink" Target="https://www.epa.gov/system/files/documents/2024-04/pueblo-of-santa-ana-cap.pdf" TargetMode="External"/><Relationship Id="rId35" Type="http://schemas.openxmlformats.org/officeDocument/2006/relationships/hyperlink" Target="https://www.epa.gov/system/files/documents/2024-04/eastern-band-of-cherokee-indians-pcap.pdf" TargetMode="External"/><Relationship Id="rId43" Type="http://schemas.openxmlformats.org/officeDocument/2006/relationships/hyperlink" Target="https://www.epa.gov/system/files/documents/2024-04/shakopee-mdewakanton-sioux-community-pcap.pdf" TargetMode="External"/><Relationship Id="rId48" Type="http://schemas.openxmlformats.org/officeDocument/2006/relationships/hyperlink" Target="https://www.epa.gov/system/files/documents/2024-03/5d-98t78901-rincon-band-of-luiseno-indians-pcap.pdf" TargetMode="External"/><Relationship Id="rId56" Type="http://schemas.openxmlformats.org/officeDocument/2006/relationships/hyperlink" Target="https://www.epa.gov/system/files/documents/2024-04/inter-tribal-council-of-michgian-combined-pcap.pdf" TargetMode="External"/><Relationship Id="rId64" Type="http://schemas.openxmlformats.org/officeDocument/2006/relationships/hyperlink" Target="https://www.epa.gov/system/files/documents/2024-04/pueblo-of-tesuque-pcap.pdf" TargetMode="External"/><Relationship Id="rId69" Type="http://schemas.openxmlformats.org/officeDocument/2006/relationships/hyperlink" Target="https://www.epa.gov/system/files/documents/2024-04/snoqualmie-indian-tribe-pcap.pdf" TargetMode="External"/><Relationship Id="rId8" Type="http://schemas.openxmlformats.org/officeDocument/2006/relationships/hyperlink" Target="https://www.epa.gov/system/files/documents/2024-03/samish-indian-nation-priority-climate-action-plan.pdf" TargetMode="External"/><Relationship Id="rId51" Type="http://schemas.openxmlformats.org/officeDocument/2006/relationships/hyperlink" Target="https://www.epa.gov/system/files/documents/2024-04/rst-pcap.pdf" TargetMode="External"/><Relationship Id="rId3" Type="http://schemas.openxmlformats.org/officeDocument/2006/relationships/hyperlink" Target="https://www.epa.gov/system/files/documents/2024-04/pit-pcap.pdf" TargetMode="External"/><Relationship Id="rId12" Type="http://schemas.openxmlformats.org/officeDocument/2006/relationships/hyperlink" Target="https://www.epa.gov/system/files/documents/2024-04/portgamblesklallamtribe-pcap.pdf" TargetMode="External"/><Relationship Id="rId17" Type="http://schemas.openxmlformats.org/officeDocument/2006/relationships/hyperlink" Target="https://www.epa.gov/system/files/documents/2024-03/habematolel-hpul-pcap.pdf" TargetMode="External"/><Relationship Id="rId25" Type="http://schemas.openxmlformats.org/officeDocument/2006/relationships/hyperlink" Target="https://www.epa.gov/system/files/documents/2024-04/salt-river-pima-maricopa-indian-community-pcap.pdf" TargetMode="External"/><Relationship Id="rId33" Type="http://schemas.openxmlformats.org/officeDocument/2006/relationships/hyperlink" Target="https://www.epa.gov/system/files/documents/2024-04/cnmi-pcap_0.pdf" TargetMode="External"/><Relationship Id="rId38" Type="http://schemas.openxmlformats.org/officeDocument/2006/relationships/hyperlink" Target="https://www.epa.gov/system/files/documents/2024-04/guam-pcap.pdf" TargetMode="External"/><Relationship Id="rId46" Type="http://schemas.openxmlformats.org/officeDocument/2006/relationships/hyperlink" Target="https://www.epa.gov/system/files/documents/2024-04/navajo-nation-pcap.pdf" TargetMode="External"/><Relationship Id="rId59" Type="http://schemas.openxmlformats.org/officeDocument/2006/relationships/hyperlink" Target="https://www.epa.gov/system/files/documents/2024-04/catawba-nation-pcap.pdf" TargetMode="External"/><Relationship Id="rId67" Type="http://schemas.openxmlformats.org/officeDocument/2006/relationships/hyperlink" Target="https://www.epa.gov/system/files/documents/2024-03/la-jolla-band-of-luiseno-indians-pcap.pdf" TargetMode="External"/><Relationship Id="rId20" Type="http://schemas.openxmlformats.org/officeDocument/2006/relationships/hyperlink" Target="https://www.epa.gov/system/files/documents/2024-03/la-jolla-band-of-luiseno-indians-pcap.pdf" TargetMode="External"/><Relationship Id="rId41" Type="http://schemas.openxmlformats.org/officeDocument/2006/relationships/hyperlink" Target="https://www.epa.gov/system/files/documents/2024-04/inter-tribal-council-of-michgian-combined-pcap.pdf" TargetMode="External"/><Relationship Id="rId54" Type="http://schemas.openxmlformats.org/officeDocument/2006/relationships/hyperlink" Target="https://www.epa.gov/system/files/documents/2024-04/inter-tribal-council-of-michgian-combined-pcap.pdf" TargetMode="External"/><Relationship Id="rId62" Type="http://schemas.openxmlformats.org/officeDocument/2006/relationships/hyperlink" Target="https://www.epa.gov/system/files/documents/2024-04/atni-pcap.pdf" TargetMode="External"/><Relationship Id="rId70" Type="http://schemas.openxmlformats.org/officeDocument/2006/relationships/hyperlink" Target="https://www.epa.gov/system/files/documents/2024-02/kawerak-regional-pcap.pdf" TargetMode="External"/><Relationship Id="rId1" Type="http://schemas.openxmlformats.org/officeDocument/2006/relationships/hyperlink" Target="https://www.epa.gov/system/files/documents/2024-04/vieo-ira-cprggp-pcap.pdf" TargetMode="External"/><Relationship Id="rId6" Type="http://schemas.openxmlformats.org/officeDocument/2006/relationships/hyperlink" Target="https://www.epa.gov/system/files/documents/2024-04/nez-perce-tribe-pcap.pdf" TargetMode="External"/><Relationship Id="rId15" Type="http://schemas.openxmlformats.org/officeDocument/2006/relationships/hyperlink" Target="https://www.epa.gov/system/files/documents/2024-04/the-suquamish-tribe-pcap.pdf" TargetMode="External"/><Relationship Id="rId23" Type="http://schemas.openxmlformats.org/officeDocument/2006/relationships/hyperlink" Target="https://www.epa.gov/system/files/documents/2024-04/american-samoa-pcap.pdf" TargetMode="External"/><Relationship Id="rId28" Type="http://schemas.openxmlformats.org/officeDocument/2006/relationships/hyperlink" Target="https://www.epa.gov/system/files/documents/2024-04/muscogee-creek-nation-pcap.pdf" TargetMode="External"/><Relationship Id="rId36" Type="http://schemas.openxmlformats.org/officeDocument/2006/relationships/hyperlink" Target="https://www.epa.gov/system/files/documents/2024-03/northern-arapaho-pcap.pdf" TargetMode="External"/><Relationship Id="rId49" Type="http://schemas.openxmlformats.org/officeDocument/2006/relationships/hyperlink" Target="https://www.epa.gov/system/files/documents/2024-04/sokaogon-chippewa-community-pcap.pdf" TargetMode="External"/><Relationship Id="rId57" Type="http://schemas.openxmlformats.org/officeDocument/2006/relationships/hyperlink" Target="https://www.epa.gov/system/files/documents/2024-04/inter-tribal-council-of-michgian-combined-pcap.pdf" TargetMode="External"/><Relationship Id="rId10" Type="http://schemas.openxmlformats.org/officeDocument/2006/relationships/hyperlink" Target="https://www.epa.gov/system/files/documents/2024-03/forest-county-potawatomi-community-fcpc-priority-climate-action-plan-pcap.pdf" TargetMode="External"/><Relationship Id="rId31" Type="http://schemas.openxmlformats.org/officeDocument/2006/relationships/hyperlink" Target="https://www.epa.gov/system/files/documents/2024-04/pueblo-of-tesuque-pcap.pdf" TargetMode="External"/><Relationship Id="rId44" Type="http://schemas.openxmlformats.org/officeDocument/2006/relationships/hyperlink" Target="https://www.epa.gov/system/files/documents/2024-04/tejon-tribe-pcap.pdf" TargetMode="External"/><Relationship Id="rId52" Type="http://schemas.openxmlformats.org/officeDocument/2006/relationships/hyperlink" Target="https://www.epa.gov/system/files/documents/2024-04/ltbb-pcap.pdf" TargetMode="External"/><Relationship Id="rId60" Type="http://schemas.openxmlformats.org/officeDocument/2006/relationships/hyperlink" Target="https://www.epa.gov/system/files/documents/2024-04/wtgha-pcap.pdf" TargetMode="External"/><Relationship Id="rId65" Type="http://schemas.openxmlformats.org/officeDocument/2006/relationships/hyperlink" Target="https://www.epa.gov/system/files/documents/2024-04/pueblo-of-tesuque-pcap.pdf" TargetMode="External"/><Relationship Id="rId4" Type="http://schemas.openxmlformats.org/officeDocument/2006/relationships/hyperlink" Target="https://www.epa.gov/system/files/documents/2024-04/fallon-paiute-shoshone-tribe-pcap.pdf" TargetMode="External"/><Relationship Id="rId9" Type="http://schemas.openxmlformats.org/officeDocument/2006/relationships/hyperlink" Target="https://www.epa.gov/system/files/documents/2024-04/mohegan-tribe-pcap.pdf" TargetMode="External"/><Relationship Id="rId13" Type="http://schemas.openxmlformats.org/officeDocument/2006/relationships/hyperlink" Target="https://www.epa.gov/system/files/documents/2024-04/metlakatla-indian-community-pcap.pdf" TargetMode="External"/><Relationship Id="rId18" Type="http://schemas.openxmlformats.org/officeDocument/2006/relationships/hyperlink" Target="https://www.epa.gov/system/files/documents/2024-04/chickaloon-village-traditional-council-pcap.pdf" TargetMode="External"/><Relationship Id="rId39" Type="http://schemas.openxmlformats.org/officeDocument/2006/relationships/hyperlink" Target="https://www.epa.gov/system/files/documents/2024-04/ramona-band-of-chuilla-pcap.pdf" TargetMode="External"/><Relationship Id="rId34" Type="http://schemas.openxmlformats.org/officeDocument/2006/relationships/hyperlink" Target="https://www.epa.gov/system/files/documents/2024-04/gun-lake-tribe-pcap.pdf" TargetMode="External"/><Relationship Id="rId50" Type="http://schemas.openxmlformats.org/officeDocument/2006/relationships/hyperlink" Target="https://www.epa.gov/system/files/documents/2024-04/inter-tribal-council-of-michgian-combined-pcap.pdf" TargetMode="External"/><Relationship Id="rId55" Type="http://schemas.openxmlformats.org/officeDocument/2006/relationships/hyperlink" Target="https://www.epa.gov/system/files/documents/2024-04/inter-tribal-council-of-michgian-combined-pcap.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AX116"/>
  <sheetViews>
    <sheetView tabSelected="1" zoomScale="85" workbookViewId="0">
      <pane ySplit="2" topLeftCell="A3" activePane="bottomLeft" state="frozen"/>
      <selection pane="bottomLeft" activeCell="A3" sqref="A3"/>
    </sheetView>
  </sheetViews>
  <sheetFormatPr defaultColWidth="8.7109375" defaultRowHeight="12.75"/>
  <cols>
    <col min="1" max="1" width="17.140625" style="4" customWidth="1"/>
    <col min="2" max="2" width="26.85546875" style="4" customWidth="1"/>
    <col min="3" max="3" width="17.140625" style="4" customWidth="1"/>
    <col min="4" max="4" width="25" style="4" customWidth="1"/>
    <col min="5" max="5" width="19" style="4" customWidth="1"/>
    <col min="6" max="7" width="17.140625" style="4" customWidth="1"/>
    <col min="8" max="8" width="40.7109375" style="4" customWidth="1"/>
    <col min="9" max="9" width="12.85546875" style="4" customWidth="1"/>
    <col min="10" max="10" width="13.7109375" style="4" customWidth="1"/>
    <col min="11" max="11" width="20.7109375" style="4" customWidth="1"/>
    <col min="12" max="18" width="15.42578125" style="4" customWidth="1"/>
    <col min="19" max="40" width="8.7109375" style="9"/>
    <col min="41" max="41" width="9" style="9" bestFit="1" customWidth="1"/>
    <col min="42" max="16384" width="8.7109375" style="9"/>
  </cols>
  <sheetData>
    <row r="1" spans="1:25" ht="12.95" customHeight="1">
      <c r="H1" s="22"/>
      <c r="K1" s="22"/>
      <c r="L1" s="67" t="s">
        <v>0</v>
      </c>
      <c r="M1" s="68"/>
      <c r="N1" s="68"/>
      <c r="O1" s="68"/>
      <c r="P1" s="68"/>
      <c r="Q1" s="68"/>
      <c r="R1" s="69"/>
      <c r="S1" s="70" t="s">
        <v>1</v>
      </c>
      <c r="T1" s="71"/>
      <c r="U1" s="71"/>
      <c r="V1" s="71"/>
      <c r="W1" s="71"/>
      <c r="X1" s="71"/>
      <c r="Y1" s="71"/>
    </row>
    <row r="2" spans="1:25" s="11" customFormat="1" ht="36.6" customHeight="1">
      <c r="A2" s="1" t="s">
        <v>2</v>
      </c>
      <c r="B2" s="1" t="s">
        <v>3</v>
      </c>
      <c r="C2" s="1" t="s">
        <v>4</v>
      </c>
      <c r="D2" s="1" t="s">
        <v>5</v>
      </c>
      <c r="E2" s="1" t="s">
        <v>6</v>
      </c>
      <c r="F2" s="1" t="s">
        <v>7</v>
      </c>
      <c r="G2" s="1" t="s">
        <v>8</v>
      </c>
      <c r="H2" s="3" t="s">
        <v>9</v>
      </c>
      <c r="I2" s="3" t="s">
        <v>10</v>
      </c>
      <c r="J2" s="3" t="s">
        <v>11</v>
      </c>
      <c r="K2" s="3" t="s">
        <v>12</v>
      </c>
      <c r="L2" s="3" t="s">
        <v>13</v>
      </c>
      <c r="M2" s="3" t="s">
        <v>14</v>
      </c>
      <c r="N2" s="3" t="s">
        <v>15</v>
      </c>
      <c r="O2" s="3" t="s">
        <v>16</v>
      </c>
      <c r="P2" s="3" t="s">
        <v>17</v>
      </c>
      <c r="Q2" s="3" t="s">
        <v>18</v>
      </c>
      <c r="R2" s="3" t="s">
        <v>19</v>
      </c>
      <c r="S2" s="3" t="s">
        <v>20</v>
      </c>
      <c r="T2" s="3" t="s">
        <v>21</v>
      </c>
      <c r="U2" s="3" t="s">
        <v>22</v>
      </c>
      <c r="V2" s="3" t="s">
        <v>23</v>
      </c>
      <c r="W2" s="3" t="s">
        <v>24</v>
      </c>
      <c r="X2" s="3" t="s">
        <v>25</v>
      </c>
      <c r="Y2" s="3" t="s">
        <v>26</v>
      </c>
    </row>
    <row r="3" spans="1:25" s="61" customFormat="1" ht="51">
      <c r="A3" s="4" t="s">
        <v>27</v>
      </c>
      <c r="B3" s="16" t="s">
        <v>28</v>
      </c>
      <c r="C3" s="4"/>
      <c r="D3" s="16"/>
      <c r="E3" s="4" t="s">
        <v>29</v>
      </c>
      <c r="F3" s="4" t="s">
        <v>30</v>
      </c>
      <c r="G3" s="4" t="s">
        <v>29</v>
      </c>
      <c r="H3" s="4" t="s">
        <v>31</v>
      </c>
      <c r="I3" s="4">
        <v>2021</v>
      </c>
      <c r="J3" s="4" t="s">
        <v>32</v>
      </c>
      <c r="K3" s="4" t="s">
        <v>33</v>
      </c>
      <c r="L3" s="4"/>
      <c r="M3" s="4" t="s">
        <v>34</v>
      </c>
      <c r="N3" s="4"/>
      <c r="O3" s="4"/>
      <c r="P3" s="4"/>
      <c r="Q3" s="4"/>
      <c r="R3" s="4"/>
      <c r="S3" s="4" t="s">
        <v>34</v>
      </c>
      <c r="T3" s="4" t="s">
        <v>34</v>
      </c>
      <c r="U3" s="4" t="s">
        <v>34</v>
      </c>
      <c r="V3" s="4"/>
      <c r="W3" s="4"/>
      <c r="X3" s="4"/>
      <c r="Y3" s="4"/>
    </row>
    <row r="4" spans="1:25" s="61" customFormat="1" ht="54">
      <c r="A4" s="4" t="s">
        <v>27</v>
      </c>
      <c r="B4" s="25" t="s">
        <v>28</v>
      </c>
      <c r="C4" s="4"/>
      <c r="D4" s="16"/>
      <c r="E4" s="33" t="s">
        <v>35</v>
      </c>
      <c r="F4" s="4" t="s">
        <v>30</v>
      </c>
      <c r="G4" s="33" t="s">
        <v>35</v>
      </c>
      <c r="H4" s="4" t="s">
        <v>31</v>
      </c>
      <c r="I4" s="4">
        <v>2021</v>
      </c>
      <c r="J4" s="4" t="s">
        <v>32</v>
      </c>
      <c r="K4" s="4" t="s">
        <v>33</v>
      </c>
      <c r="L4" s="4" t="s">
        <v>34</v>
      </c>
      <c r="M4" s="4" t="s">
        <v>34</v>
      </c>
      <c r="N4" s="4"/>
      <c r="O4" s="4"/>
      <c r="P4" s="4"/>
      <c r="Q4" s="4"/>
      <c r="R4" s="4"/>
      <c r="S4" s="4" t="s">
        <v>34</v>
      </c>
      <c r="T4" s="4" t="s">
        <v>34</v>
      </c>
      <c r="U4" s="4" t="s">
        <v>34</v>
      </c>
      <c r="V4" s="4"/>
      <c r="W4" s="4"/>
      <c r="X4" s="4"/>
      <c r="Y4" s="4"/>
    </row>
    <row r="5" spans="1:25" s="61" customFormat="1" ht="54">
      <c r="A5" s="4" t="s">
        <v>27</v>
      </c>
      <c r="B5" s="25" t="s">
        <v>28</v>
      </c>
      <c r="C5" s="4"/>
      <c r="D5" s="16"/>
      <c r="E5" s="4" t="s">
        <v>36</v>
      </c>
      <c r="F5" s="4" t="s">
        <v>30</v>
      </c>
      <c r="G5" s="4" t="s">
        <v>37</v>
      </c>
      <c r="H5" s="4" t="s">
        <v>31</v>
      </c>
      <c r="I5" s="4">
        <v>2023</v>
      </c>
      <c r="J5" s="4" t="s">
        <v>32</v>
      </c>
      <c r="K5" s="4" t="s">
        <v>33</v>
      </c>
      <c r="L5" s="4"/>
      <c r="M5" s="4" t="s">
        <v>34</v>
      </c>
      <c r="N5" s="4"/>
      <c r="O5" s="4"/>
      <c r="P5" s="4"/>
      <c r="Q5" s="4"/>
      <c r="R5" s="4"/>
      <c r="S5" s="4" t="s">
        <v>34</v>
      </c>
      <c r="T5" s="4" t="s">
        <v>34</v>
      </c>
      <c r="U5" s="4" t="s">
        <v>34</v>
      </c>
      <c r="V5" s="4"/>
      <c r="W5" s="4"/>
      <c r="X5" s="4"/>
      <c r="Y5" s="4"/>
    </row>
    <row r="6" spans="1:25" s="4" customFormat="1" ht="76.5">
      <c r="A6" s="4" t="s">
        <v>38</v>
      </c>
      <c r="B6" s="25" t="s">
        <v>39</v>
      </c>
      <c r="E6" s="4" t="s">
        <v>40</v>
      </c>
      <c r="F6" s="33" t="s">
        <v>41</v>
      </c>
      <c r="G6" s="4" t="s">
        <v>42</v>
      </c>
      <c r="H6" s="4" t="s">
        <v>43</v>
      </c>
      <c r="I6" s="4">
        <v>2022</v>
      </c>
      <c r="J6" s="4" t="s">
        <v>44</v>
      </c>
      <c r="K6" s="4" t="s">
        <v>33</v>
      </c>
      <c r="L6" s="4" t="s">
        <v>34</v>
      </c>
      <c r="M6" s="4" t="s">
        <v>34</v>
      </c>
      <c r="O6" s="4" t="s">
        <v>34</v>
      </c>
      <c r="S6" s="4" t="s">
        <v>34</v>
      </c>
      <c r="T6" s="4" t="s">
        <v>34</v>
      </c>
      <c r="U6" s="4" t="s">
        <v>34</v>
      </c>
    </row>
    <row r="7" spans="1:25" s="61" customFormat="1" ht="38.25">
      <c r="A7" s="4" t="s">
        <v>45</v>
      </c>
      <c r="B7" s="16" t="s">
        <v>46</v>
      </c>
      <c r="C7" s="4"/>
      <c r="D7" s="4"/>
      <c r="E7" s="4" t="s">
        <v>47</v>
      </c>
      <c r="F7" s="4" t="s">
        <v>48</v>
      </c>
      <c r="G7" s="4" t="s">
        <v>42</v>
      </c>
      <c r="H7" s="4" t="s">
        <v>49</v>
      </c>
      <c r="I7" s="4">
        <v>2023</v>
      </c>
      <c r="J7" s="4" t="s">
        <v>32</v>
      </c>
      <c r="K7" s="4" t="s">
        <v>33</v>
      </c>
      <c r="L7" s="4" t="s">
        <v>34</v>
      </c>
      <c r="M7" s="4"/>
      <c r="N7" s="4"/>
      <c r="O7" s="4" t="s">
        <v>34</v>
      </c>
      <c r="P7" s="4"/>
      <c r="Q7" s="4"/>
      <c r="R7" s="4"/>
      <c r="S7" s="4" t="s">
        <v>34</v>
      </c>
      <c r="T7" s="4" t="s">
        <v>34</v>
      </c>
      <c r="U7" s="4" t="s">
        <v>34</v>
      </c>
      <c r="V7" s="4"/>
      <c r="W7" s="4"/>
      <c r="X7" s="4"/>
      <c r="Y7" s="4"/>
    </row>
    <row r="8" spans="1:25" s="4" customFormat="1" ht="63.75">
      <c r="A8" s="4" t="s">
        <v>50</v>
      </c>
      <c r="B8" s="37" t="s">
        <v>51</v>
      </c>
      <c r="D8" s="16"/>
      <c r="E8" s="4" t="s">
        <v>52</v>
      </c>
      <c r="F8" s="4" t="s">
        <v>52</v>
      </c>
      <c r="G8" s="4" t="s">
        <v>42</v>
      </c>
      <c r="H8" s="4" t="s">
        <v>53</v>
      </c>
      <c r="I8" s="4">
        <v>2022</v>
      </c>
      <c r="J8" s="4" t="s">
        <v>32</v>
      </c>
      <c r="K8" s="4" t="s">
        <v>33</v>
      </c>
      <c r="L8" s="4" t="s">
        <v>34</v>
      </c>
      <c r="M8" s="4" t="s">
        <v>34</v>
      </c>
      <c r="S8" s="4" t="s">
        <v>34</v>
      </c>
      <c r="T8" s="4" t="s">
        <v>34</v>
      </c>
      <c r="U8" s="4" t="s">
        <v>34</v>
      </c>
      <c r="V8" s="4" t="s">
        <v>34</v>
      </c>
    </row>
    <row r="9" spans="1:25" s="4" customFormat="1" ht="51">
      <c r="A9" s="4" t="s">
        <v>54</v>
      </c>
      <c r="B9" s="16" t="s">
        <v>55</v>
      </c>
      <c r="E9" s="4" t="s">
        <v>56</v>
      </c>
      <c r="F9" s="4" t="s">
        <v>57</v>
      </c>
      <c r="G9" s="4" t="s">
        <v>42</v>
      </c>
      <c r="H9" s="4" t="s">
        <v>49</v>
      </c>
      <c r="I9" s="4">
        <v>2022</v>
      </c>
      <c r="J9" s="4" t="s">
        <v>32</v>
      </c>
      <c r="K9" s="4" t="s">
        <v>33</v>
      </c>
      <c r="L9" s="4" t="s">
        <v>34</v>
      </c>
      <c r="M9" s="4" t="s">
        <v>34</v>
      </c>
      <c r="N9" s="4" t="s">
        <v>34</v>
      </c>
      <c r="O9" s="4" t="s">
        <v>34</v>
      </c>
      <c r="S9" s="4" t="s">
        <v>34</v>
      </c>
      <c r="T9" s="4" t="s">
        <v>34</v>
      </c>
      <c r="U9" s="4" t="s">
        <v>34</v>
      </c>
    </row>
    <row r="10" spans="1:25" s="4" customFormat="1" ht="76.5">
      <c r="A10" s="4" t="s">
        <v>58</v>
      </c>
      <c r="B10" s="25" t="s">
        <v>59</v>
      </c>
      <c r="E10" s="4" t="s">
        <v>60</v>
      </c>
      <c r="F10" s="4" t="s">
        <v>61</v>
      </c>
      <c r="G10" s="4" t="s">
        <v>42</v>
      </c>
      <c r="H10" s="4" t="s">
        <v>31</v>
      </c>
      <c r="I10" s="4">
        <v>2020</v>
      </c>
      <c r="J10" s="4" t="s">
        <v>32</v>
      </c>
      <c r="K10" s="4" t="s">
        <v>62</v>
      </c>
      <c r="L10" s="4" t="s">
        <v>34</v>
      </c>
      <c r="M10" s="4" t="s">
        <v>34</v>
      </c>
      <c r="O10" s="4" t="s">
        <v>34</v>
      </c>
      <c r="P10" s="4" t="s">
        <v>34</v>
      </c>
      <c r="S10" s="4" t="s">
        <v>34</v>
      </c>
      <c r="T10" s="4" t="s">
        <v>34</v>
      </c>
      <c r="U10" s="4" t="s">
        <v>34</v>
      </c>
    </row>
    <row r="11" spans="1:25" s="4" customFormat="1" ht="38.25">
      <c r="A11" s="4" t="s">
        <v>63</v>
      </c>
      <c r="B11" s="16" t="s">
        <v>64</v>
      </c>
      <c r="E11" s="4" t="s">
        <v>65</v>
      </c>
      <c r="F11" s="4" t="s">
        <v>65</v>
      </c>
      <c r="G11" s="4" t="s">
        <v>42</v>
      </c>
      <c r="H11" s="4" t="s">
        <v>43</v>
      </c>
      <c r="I11" s="4">
        <v>2022</v>
      </c>
      <c r="J11" s="4" t="s">
        <v>44</v>
      </c>
      <c r="K11" s="4" t="s">
        <v>33</v>
      </c>
      <c r="L11" s="4" t="s">
        <v>34</v>
      </c>
      <c r="M11" s="4" t="s">
        <v>34</v>
      </c>
      <c r="O11" s="4" t="s">
        <v>34</v>
      </c>
      <c r="P11" s="4" t="s">
        <v>34</v>
      </c>
      <c r="R11" s="4" t="s">
        <v>34</v>
      </c>
      <c r="S11" s="4" t="s">
        <v>34</v>
      </c>
      <c r="T11" s="4" t="s">
        <v>34</v>
      </c>
      <c r="U11" s="4" t="s">
        <v>34</v>
      </c>
    </row>
    <row r="12" spans="1:25" s="4" customFormat="1" ht="51">
      <c r="A12" s="4" t="s">
        <v>66</v>
      </c>
      <c r="B12" s="16" t="s">
        <v>67</v>
      </c>
      <c r="E12" s="4" t="s">
        <v>68</v>
      </c>
      <c r="F12" s="4" t="s">
        <v>68</v>
      </c>
      <c r="G12" s="4" t="s">
        <v>42</v>
      </c>
      <c r="H12" s="4" t="s">
        <v>69</v>
      </c>
      <c r="I12" s="4">
        <v>2023</v>
      </c>
      <c r="J12" s="4" t="s">
        <v>32</v>
      </c>
      <c r="K12" s="4" t="s">
        <v>70</v>
      </c>
      <c r="L12" s="4" t="s">
        <v>34</v>
      </c>
      <c r="M12" s="4" t="s">
        <v>34</v>
      </c>
      <c r="O12" s="4" t="s">
        <v>34</v>
      </c>
      <c r="P12" s="4" t="s">
        <v>34</v>
      </c>
      <c r="R12" s="4" t="s">
        <v>34</v>
      </c>
      <c r="S12" s="4" t="s">
        <v>34</v>
      </c>
      <c r="T12" s="4" t="s">
        <v>34</v>
      </c>
      <c r="U12" s="4" t="s">
        <v>34</v>
      </c>
    </row>
    <row r="13" spans="1:25" s="4" customFormat="1" ht="60">
      <c r="A13" s="4" t="s">
        <v>71</v>
      </c>
      <c r="B13" s="37" t="s">
        <v>72</v>
      </c>
      <c r="C13" s="4" t="s">
        <v>73</v>
      </c>
      <c r="D13" s="27" t="s">
        <v>74</v>
      </c>
      <c r="E13" s="4" t="s">
        <v>75</v>
      </c>
      <c r="F13" s="4" t="s">
        <v>75</v>
      </c>
      <c r="G13" s="4" t="s">
        <v>42</v>
      </c>
      <c r="H13" s="4" t="s">
        <v>76</v>
      </c>
      <c r="I13" s="4">
        <v>2020</v>
      </c>
      <c r="J13" s="4" t="s">
        <v>44</v>
      </c>
      <c r="K13" s="4" t="s">
        <v>33</v>
      </c>
      <c r="L13" s="4" t="s">
        <v>34</v>
      </c>
      <c r="M13" s="4" t="s">
        <v>34</v>
      </c>
      <c r="N13" s="4" t="s">
        <v>34</v>
      </c>
      <c r="O13" s="4" t="s">
        <v>34</v>
      </c>
      <c r="P13" s="4" t="s">
        <v>34</v>
      </c>
      <c r="Q13" s="4" t="s">
        <v>34</v>
      </c>
      <c r="R13" s="4" t="s">
        <v>34</v>
      </c>
      <c r="S13" s="4" t="s">
        <v>34</v>
      </c>
      <c r="T13" s="4" t="s">
        <v>34</v>
      </c>
      <c r="U13" s="4" t="s">
        <v>34</v>
      </c>
      <c r="V13" s="4" t="s">
        <v>34</v>
      </c>
      <c r="W13" s="4" t="s">
        <v>34</v>
      </c>
      <c r="X13" s="4" t="s">
        <v>34</v>
      </c>
      <c r="Y13" s="4" t="s">
        <v>34</v>
      </c>
    </row>
    <row r="14" spans="1:25" s="4" customFormat="1" ht="38.25">
      <c r="A14" s="4" t="s">
        <v>77</v>
      </c>
      <c r="B14" s="16" t="s">
        <v>78</v>
      </c>
      <c r="D14" s="16"/>
      <c r="E14" s="4" t="s">
        <v>79</v>
      </c>
      <c r="F14" s="4" t="s">
        <v>80</v>
      </c>
      <c r="G14" s="4" t="s">
        <v>42</v>
      </c>
      <c r="H14" s="4" t="s">
        <v>81</v>
      </c>
      <c r="I14" s="4" t="s">
        <v>32</v>
      </c>
      <c r="J14" s="4" t="s">
        <v>32</v>
      </c>
      <c r="K14" s="4" t="s">
        <v>33</v>
      </c>
      <c r="L14" s="4" t="s">
        <v>34</v>
      </c>
      <c r="M14" s="4" t="s">
        <v>34</v>
      </c>
      <c r="N14" s="4" t="s">
        <v>34</v>
      </c>
      <c r="O14" s="4" t="s">
        <v>34</v>
      </c>
      <c r="Q14" s="4" t="s">
        <v>34</v>
      </c>
      <c r="S14" s="4" t="s">
        <v>34</v>
      </c>
    </row>
    <row r="15" spans="1:25" s="4" customFormat="1" ht="51">
      <c r="A15" s="4" t="s">
        <v>82</v>
      </c>
      <c r="B15" s="16" t="s">
        <v>83</v>
      </c>
      <c r="E15" s="4" t="s">
        <v>84</v>
      </c>
      <c r="F15" s="4" t="s">
        <v>84</v>
      </c>
      <c r="G15" s="4" t="s">
        <v>42</v>
      </c>
      <c r="H15" s="4" t="s">
        <v>49</v>
      </c>
      <c r="I15" s="4">
        <v>2021</v>
      </c>
      <c r="J15" s="4" t="s">
        <v>85</v>
      </c>
      <c r="K15" s="4" t="s">
        <v>33</v>
      </c>
      <c r="L15" s="4" t="s">
        <v>34</v>
      </c>
      <c r="M15" s="4" t="s">
        <v>34</v>
      </c>
      <c r="O15" s="4" t="s">
        <v>34</v>
      </c>
      <c r="P15" s="4" t="s">
        <v>34</v>
      </c>
      <c r="R15" s="4" t="s">
        <v>34</v>
      </c>
      <c r="S15" s="4" t="s">
        <v>34</v>
      </c>
      <c r="T15" s="4" t="s">
        <v>34</v>
      </c>
      <c r="U15" s="4" t="s">
        <v>34</v>
      </c>
    </row>
    <row r="16" spans="1:25" s="4" customFormat="1" ht="38.25">
      <c r="A16" s="4" t="s">
        <v>86</v>
      </c>
      <c r="B16" s="16" t="s">
        <v>87</v>
      </c>
      <c r="E16" s="4" t="s">
        <v>88</v>
      </c>
      <c r="F16" s="4" t="s">
        <v>88</v>
      </c>
      <c r="G16" s="4" t="s">
        <v>42</v>
      </c>
      <c r="H16" s="4" t="s">
        <v>43</v>
      </c>
      <c r="I16" s="4">
        <v>2023</v>
      </c>
      <c r="J16" s="4" t="s">
        <v>44</v>
      </c>
      <c r="K16" s="4" t="s">
        <v>70</v>
      </c>
      <c r="L16" s="4" t="s">
        <v>34</v>
      </c>
      <c r="M16" s="4" t="s">
        <v>34</v>
      </c>
      <c r="O16" s="4" t="s">
        <v>34</v>
      </c>
      <c r="P16" s="4" t="s">
        <v>34</v>
      </c>
      <c r="S16" s="4" t="s">
        <v>34</v>
      </c>
      <c r="T16" s="4" t="s">
        <v>34</v>
      </c>
      <c r="U16" s="4" t="s">
        <v>34</v>
      </c>
    </row>
    <row r="17" spans="1:25" s="4" customFormat="1" ht="57.95" customHeight="1">
      <c r="A17" s="4" t="s">
        <v>89</v>
      </c>
      <c r="B17" s="50" t="s">
        <v>90</v>
      </c>
      <c r="C17" s="4" t="s">
        <v>91</v>
      </c>
      <c r="D17" s="27" t="s">
        <v>92</v>
      </c>
      <c r="E17" s="4" t="s">
        <v>93</v>
      </c>
      <c r="F17" s="4" t="s">
        <v>93</v>
      </c>
      <c r="G17" s="4" t="s">
        <v>42</v>
      </c>
      <c r="H17" s="4" t="s">
        <v>43</v>
      </c>
      <c r="I17" s="4">
        <v>2023</v>
      </c>
      <c r="J17" s="4" t="s">
        <v>94</v>
      </c>
      <c r="K17" s="4" t="s">
        <v>70</v>
      </c>
      <c r="L17" s="4" t="s">
        <v>34</v>
      </c>
      <c r="M17" s="4" t="s">
        <v>34</v>
      </c>
      <c r="S17" s="4" t="s">
        <v>34</v>
      </c>
      <c r="T17" s="4" t="s">
        <v>34</v>
      </c>
      <c r="U17" s="4" t="s">
        <v>34</v>
      </c>
    </row>
    <row r="18" spans="1:25" s="4" customFormat="1" ht="63.75">
      <c r="A18" s="4" t="s">
        <v>95</v>
      </c>
      <c r="B18" s="16" t="s">
        <v>96</v>
      </c>
      <c r="E18" s="4" t="s">
        <v>97</v>
      </c>
      <c r="F18" s="4" t="s">
        <v>97</v>
      </c>
      <c r="G18" s="4" t="s">
        <v>42</v>
      </c>
      <c r="H18" s="4" t="s">
        <v>98</v>
      </c>
      <c r="I18" s="4">
        <v>2023</v>
      </c>
      <c r="J18" s="4" t="s">
        <v>44</v>
      </c>
      <c r="K18" s="4" t="s">
        <v>70</v>
      </c>
      <c r="L18" s="4" t="s">
        <v>34</v>
      </c>
      <c r="M18" s="4" t="s">
        <v>34</v>
      </c>
      <c r="N18" s="4" t="s">
        <v>34</v>
      </c>
      <c r="R18" s="4" t="s">
        <v>34</v>
      </c>
    </row>
    <row r="19" spans="1:25" s="44" customFormat="1" ht="51.95" customHeight="1">
      <c r="A19" s="4" t="s">
        <v>99</v>
      </c>
      <c r="B19" s="37" t="s">
        <v>100</v>
      </c>
      <c r="C19" s="4"/>
      <c r="D19" s="4"/>
      <c r="E19" s="4" t="s">
        <v>101</v>
      </c>
      <c r="F19" s="4" t="s">
        <v>102</v>
      </c>
      <c r="G19" s="4" t="s">
        <v>42</v>
      </c>
      <c r="H19" s="4" t="s">
        <v>103</v>
      </c>
      <c r="I19" s="4">
        <v>2022</v>
      </c>
      <c r="J19" s="4" t="s">
        <v>32</v>
      </c>
      <c r="K19" s="4" t="s">
        <v>33</v>
      </c>
      <c r="L19" s="4" t="s">
        <v>34</v>
      </c>
      <c r="M19" s="4" t="s">
        <v>34</v>
      </c>
      <c r="N19" s="4"/>
      <c r="O19" s="4" t="s">
        <v>34</v>
      </c>
      <c r="P19" s="4" t="s">
        <v>34</v>
      </c>
      <c r="Q19" s="4"/>
      <c r="R19" s="4" t="s">
        <v>34</v>
      </c>
      <c r="S19" s="4" t="s">
        <v>34</v>
      </c>
      <c r="T19" s="4" t="s">
        <v>34</v>
      </c>
      <c r="U19" s="4" t="s">
        <v>34</v>
      </c>
    </row>
    <row r="20" spans="1:25" s="4" customFormat="1" ht="39" customHeight="1">
      <c r="A20" s="4" t="s">
        <v>104</v>
      </c>
      <c r="B20" s="16" t="s">
        <v>105</v>
      </c>
      <c r="E20" s="4" t="s">
        <v>106</v>
      </c>
      <c r="F20" s="4" t="s">
        <v>106</v>
      </c>
      <c r="G20" s="4" t="s">
        <v>42</v>
      </c>
      <c r="H20" s="4" t="s">
        <v>76</v>
      </c>
      <c r="I20" s="4">
        <v>2020</v>
      </c>
      <c r="J20" s="4" t="s">
        <v>32</v>
      </c>
      <c r="K20" s="4" t="s">
        <v>33</v>
      </c>
      <c r="M20" s="4" t="s">
        <v>34</v>
      </c>
      <c r="O20" s="4" t="s">
        <v>34</v>
      </c>
      <c r="P20" s="4" t="s">
        <v>34</v>
      </c>
      <c r="Q20" s="4" t="s">
        <v>34</v>
      </c>
      <c r="R20" s="4" t="s">
        <v>34</v>
      </c>
      <c r="S20" s="4" t="s">
        <v>34</v>
      </c>
      <c r="T20" s="4" t="s">
        <v>34</v>
      </c>
      <c r="U20" s="4" t="s">
        <v>34</v>
      </c>
      <c r="V20" s="4" t="s">
        <v>34</v>
      </c>
      <c r="W20" s="4" t="s">
        <v>34</v>
      </c>
      <c r="X20" s="4" t="s">
        <v>34</v>
      </c>
      <c r="Y20" s="4" t="s">
        <v>34</v>
      </c>
    </row>
    <row r="21" spans="1:25" s="4" customFormat="1" ht="38.25">
      <c r="A21" s="4" t="s">
        <v>107</v>
      </c>
      <c r="B21" s="16" t="s">
        <v>108</v>
      </c>
      <c r="D21" s="16"/>
      <c r="E21" s="4" t="s">
        <v>109</v>
      </c>
      <c r="F21" s="4" t="s">
        <v>110</v>
      </c>
      <c r="G21" s="4" t="s">
        <v>42</v>
      </c>
      <c r="H21" s="4" t="s">
        <v>43</v>
      </c>
      <c r="I21" s="4">
        <v>2022</v>
      </c>
      <c r="J21" s="4" t="s">
        <v>44</v>
      </c>
      <c r="K21" s="4" t="s">
        <v>33</v>
      </c>
      <c r="L21" s="4" t="s">
        <v>34</v>
      </c>
      <c r="M21" s="4" t="s">
        <v>34</v>
      </c>
      <c r="O21" s="4" t="s">
        <v>34</v>
      </c>
      <c r="P21" s="4" t="s">
        <v>34</v>
      </c>
      <c r="S21" s="4" t="s">
        <v>34</v>
      </c>
      <c r="T21" s="4" t="s">
        <v>34</v>
      </c>
      <c r="U21" s="4" t="s">
        <v>34</v>
      </c>
    </row>
    <row r="22" spans="1:25" s="4" customFormat="1" ht="51">
      <c r="A22" s="4" t="s">
        <v>111</v>
      </c>
      <c r="B22" s="37" t="s">
        <v>112</v>
      </c>
      <c r="E22" s="4" t="s">
        <v>113</v>
      </c>
      <c r="F22" s="4" t="s">
        <v>114</v>
      </c>
      <c r="G22" s="4" t="s">
        <v>42</v>
      </c>
      <c r="H22" s="4" t="s">
        <v>69</v>
      </c>
      <c r="I22" s="4">
        <v>2023</v>
      </c>
      <c r="J22" s="4" t="s">
        <v>44</v>
      </c>
      <c r="K22" s="4" t="s">
        <v>70</v>
      </c>
      <c r="L22" s="4" t="s">
        <v>34</v>
      </c>
      <c r="M22" s="4" t="s">
        <v>34</v>
      </c>
      <c r="O22" s="4" t="s">
        <v>34</v>
      </c>
      <c r="P22" s="4" t="s">
        <v>34</v>
      </c>
      <c r="S22" s="4" t="s">
        <v>34</v>
      </c>
      <c r="T22" s="4" t="s">
        <v>34</v>
      </c>
      <c r="U22" s="4" t="s">
        <v>34</v>
      </c>
    </row>
    <row r="23" spans="1:25" s="62" customFormat="1" ht="63.75">
      <c r="A23" s="4" t="s">
        <v>115</v>
      </c>
      <c r="B23" s="16" t="s">
        <v>116</v>
      </c>
      <c r="C23" s="4"/>
      <c r="D23" s="4"/>
      <c r="E23" s="4" t="s">
        <v>117</v>
      </c>
      <c r="F23" s="4" t="s">
        <v>118</v>
      </c>
      <c r="G23" s="4" t="s">
        <v>42</v>
      </c>
      <c r="H23" s="4" t="s">
        <v>43</v>
      </c>
      <c r="I23" s="4">
        <v>2023</v>
      </c>
      <c r="J23" s="4" t="s">
        <v>44</v>
      </c>
      <c r="K23" s="4" t="s">
        <v>33</v>
      </c>
      <c r="L23" s="4" t="s">
        <v>34</v>
      </c>
      <c r="M23" s="4" t="s">
        <v>34</v>
      </c>
      <c r="N23" s="4"/>
      <c r="O23" s="4" t="s">
        <v>34</v>
      </c>
      <c r="P23" s="4" t="s">
        <v>34</v>
      </c>
      <c r="Q23" s="4" t="s">
        <v>34</v>
      </c>
      <c r="R23" s="4"/>
      <c r="S23" s="4" t="s">
        <v>34</v>
      </c>
      <c r="T23" s="4" t="s">
        <v>34</v>
      </c>
      <c r="U23" s="4" t="s">
        <v>34</v>
      </c>
      <c r="V23" s="4"/>
      <c r="W23" s="4"/>
      <c r="X23" s="4"/>
      <c r="Y23" s="4"/>
    </row>
    <row r="24" spans="1:25" s="4" customFormat="1" ht="51">
      <c r="A24" s="4" t="s">
        <v>119</v>
      </c>
      <c r="B24" s="16" t="s">
        <v>120</v>
      </c>
      <c r="E24" s="4" t="s">
        <v>121</v>
      </c>
      <c r="F24" s="4" t="s">
        <v>121</v>
      </c>
      <c r="G24" s="4" t="s">
        <v>42</v>
      </c>
      <c r="H24" s="4" t="s">
        <v>122</v>
      </c>
      <c r="I24" s="4">
        <v>2020</v>
      </c>
      <c r="J24" s="4" t="s">
        <v>44</v>
      </c>
      <c r="K24" s="4" t="s">
        <v>33</v>
      </c>
      <c r="L24" s="4" t="s">
        <v>34</v>
      </c>
      <c r="M24" s="4" t="s">
        <v>34</v>
      </c>
      <c r="O24" s="4" t="s">
        <v>34</v>
      </c>
      <c r="P24" s="4" t="s">
        <v>34</v>
      </c>
      <c r="R24" s="4" t="s">
        <v>34</v>
      </c>
      <c r="S24" s="4" t="s">
        <v>34</v>
      </c>
      <c r="T24" s="4" t="s">
        <v>34</v>
      </c>
      <c r="U24" s="4" t="s">
        <v>34</v>
      </c>
    </row>
    <row r="25" spans="1:25" ht="51">
      <c r="A25" s="4" t="s">
        <v>123</v>
      </c>
      <c r="B25" s="16" t="s">
        <v>124</v>
      </c>
      <c r="C25" s="4" t="s">
        <v>125</v>
      </c>
      <c r="E25" s="4" t="s">
        <v>126</v>
      </c>
      <c r="F25" s="4" t="s">
        <v>126</v>
      </c>
      <c r="G25" s="4" t="s">
        <v>42</v>
      </c>
      <c r="H25" s="4" t="s">
        <v>43</v>
      </c>
      <c r="I25" s="4">
        <v>2023</v>
      </c>
      <c r="J25" s="4" t="s">
        <v>44</v>
      </c>
      <c r="K25" s="4" t="s">
        <v>62</v>
      </c>
      <c r="L25" s="4" t="s">
        <v>34</v>
      </c>
      <c r="M25" s="4" t="s">
        <v>34</v>
      </c>
      <c r="O25" s="4" t="s">
        <v>34</v>
      </c>
      <c r="P25" s="4" t="s">
        <v>34</v>
      </c>
      <c r="Q25" s="4" t="s">
        <v>34</v>
      </c>
      <c r="R25" s="4" t="s">
        <v>34</v>
      </c>
      <c r="S25" s="4" t="s">
        <v>34</v>
      </c>
      <c r="T25" s="4" t="s">
        <v>34</v>
      </c>
      <c r="U25" s="4" t="s">
        <v>34</v>
      </c>
      <c r="V25" s="44"/>
      <c r="W25" s="44"/>
      <c r="X25" s="44"/>
      <c r="Y25" s="44"/>
    </row>
    <row r="26" spans="1:25" s="63" customFormat="1" ht="63.75">
      <c r="A26" s="4" t="s">
        <v>127</v>
      </c>
      <c r="B26" s="37" t="s">
        <v>128</v>
      </c>
      <c r="C26" s="4"/>
      <c r="D26" s="4"/>
      <c r="E26" s="4" t="s">
        <v>129</v>
      </c>
      <c r="F26" s="4" t="s">
        <v>129</v>
      </c>
      <c r="G26" s="4" t="s">
        <v>42</v>
      </c>
      <c r="H26" s="4" t="s">
        <v>43</v>
      </c>
      <c r="I26" s="4">
        <v>2023</v>
      </c>
      <c r="J26" s="4" t="s">
        <v>44</v>
      </c>
      <c r="K26" s="4" t="s">
        <v>33</v>
      </c>
      <c r="L26" s="4" t="s">
        <v>34</v>
      </c>
      <c r="M26" s="4" t="s">
        <v>34</v>
      </c>
      <c r="N26" s="4"/>
      <c r="O26" s="4" t="s">
        <v>34</v>
      </c>
      <c r="P26" s="4" t="s">
        <v>34</v>
      </c>
      <c r="Q26" s="4"/>
      <c r="R26" s="4" t="s">
        <v>34</v>
      </c>
      <c r="S26" s="4" t="s">
        <v>34</v>
      </c>
      <c r="T26" s="4" t="s">
        <v>34</v>
      </c>
      <c r="U26" s="4" t="s">
        <v>34</v>
      </c>
      <c r="V26" s="44"/>
      <c r="W26" s="44"/>
      <c r="X26" s="44"/>
      <c r="Y26" s="44"/>
    </row>
    <row r="27" spans="1:25" s="44" customFormat="1" ht="51">
      <c r="A27" s="4" t="s">
        <v>130</v>
      </c>
      <c r="B27" s="37" t="s">
        <v>131</v>
      </c>
      <c r="C27" s="4"/>
      <c r="D27" s="4"/>
      <c r="E27" s="4" t="s">
        <v>132</v>
      </c>
      <c r="F27" s="4" t="s">
        <v>133</v>
      </c>
      <c r="G27" s="4" t="s">
        <v>42</v>
      </c>
      <c r="H27" s="4" t="s">
        <v>134</v>
      </c>
      <c r="I27" s="4">
        <v>2021</v>
      </c>
      <c r="J27" s="4" t="s">
        <v>32</v>
      </c>
      <c r="K27" s="4" t="s">
        <v>70</v>
      </c>
      <c r="L27" s="4" t="s">
        <v>34</v>
      </c>
      <c r="M27" s="4" t="s">
        <v>34</v>
      </c>
      <c r="N27" s="4"/>
      <c r="O27" s="4" t="s">
        <v>34</v>
      </c>
      <c r="P27" s="4" t="s">
        <v>34</v>
      </c>
      <c r="Q27" s="4"/>
      <c r="R27" s="4"/>
    </row>
    <row r="28" spans="1:25" s="4" customFormat="1" ht="38.25">
      <c r="A28" s="4" t="s">
        <v>135</v>
      </c>
      <c r="B28" s="16" t="s">
        <v>136</v>
      </c>
      <c r="E28" s="4" t="s">
        <v>137</v>
      </c>
      <c r="F28" s="4" t="s">
        <v>137</v>
      </c>
      <c r="G28" s="4" t="s">
        <v>42</v>
      </c>
      <c r="H28" s="4" t="s">
        <v>43</v>
      </c>
      <c r="I28" s="4">
        <v>2022</v>
      </c>
      <c r="J28" s="4" t="s">
        <v>44</v>
      </c>
      <c r="K28" s="4" t="s">
        <v>33</v>
      </c>
      <c r="L28" s="4" t="s">
        <v>34</v>
      </c>
      <c r="M28" s="4" t="s">
        <v>34</v>
      </c>
      <c r="O28" s="4" t="s">
        <v>34</v>
      </c>
      <c r="P28" s="4" t="s">
        <v>34</v>
      </c>
      <c r="Q28" s="4" t="s">
        <v>34</v>
      </c>
      <c r="R28" s="4" t="s">
        <v>34</v>
      </c>
      <c r="S28" s="4" t="s">
        <v>34</v>
      </c>
      <c r="T28" s="4" t="s">
        <v>34</v>
      </c>
      <c r="U28" s="4" t="s">
        <v>34</v>
      </c>
    </row>
    <row r="29" spans="1:25" s="4" customFormat="1" ht="38.25">
      <c r="A29" s="4" t="s">
        <v>138</v>
      </c>
      <c r="B29" s="16" t="s">
        <v>139</v>
      </c>
      <c r="E29" s="4" t="s">
        <v>140</v>
      </c>
      <c r="F29" s="4" t="s">
        <v>141</v>
      </c>
      <c r="G29" s="4" t="s">
        <v>42</v>
      </c>
      <c r="H29" s="4" t="s">
        <v>142</v>
      </c>
      <c r="I29" s="4">
        <v>2022</v>
      </c>
      <c r="J29" s="4" t="s">
        <v>32</v>
      </c>
      <c r="K29" s="4" t="s">
        <v>70</v>
      </c>
      <c r="L29" s="4" t="s">
        <v>34</v>
      </c>
      <c r="M29" s="4" t="s">
        <v>34</v>
      </c>
      <c r="O29" s="4" t="s">
        <v>34</v>
      </c>
      <c r="S29" s="4" t="s">
        <v>34</v>
      </c>
      <c r="T29" s="4" t="s">
        <v>34</v>
      </c>
      <c r="U29" s="4" t="s">
        <v>34</v>
      </c>
    </row>
    <row r="30" spans="1:25" s="4" customFormat="1" ht="38.25">
      <c r="A30" s="4" t="s">
        <v>143</v>
      </c>
      <c r="B30" s="16" t="s">
        <v>144</v>
      </c>
      <c r="D30" s="53"/>
      <c r="E30" s="4" t="s">
        <v>145</v>
      </c>
      <c r="F30" s="4" t="s">
        <v>146</v>
      </c>
      <c r="G30" s="4" t="s">
        <v>42</v>
      </c>
      <c r="H30" s="4" t="s">
        <v>31</v>
      </c>
      <c r="I30" s="4">
        <v>2022</v>
      </c>
      <c r="J30" s="4" t="s">
        <v>32</v>
      </c>
      <c r="K30" s="4" t="s">
        <v>62</v>
      </c>
      <c r="L30" s="4" t="s">
        <v>34</v>
      </c>
      <c r="M30" s="4" t="s">
        <v>34</v>
      </c>
    </row>
    <row r="31" spans="1:25" s="44" customFormat="1" ht="54">
      <c r="A31" s="4" t="s">
        <v>147</v>
      </c>
      <c r="B31" s="37" t="s">
        <v>148</v>
      </c>
      <c r="C31" s="4"/>
      <c r="D31" s="4"/>
      <c r="E31" s="4" t="s">
        <v>149</v>
      </c>
      <c r="F31" s="4" t="s">
        <v>150</v>
      </c>
      <c r="G31" s="4" t="s">
        <v>42</v>
      </c>
      <c r="H31" s="4" t="s">
        <v>31</v>
      </c>
      <c r="I31" s="4" t="s">
        <v>32</v>
      </c>
      <c r="J31" s="4" t="s">
        <v>32</v>
      </c>
      <c r="K31" s="4" t="s">
        <v>33</v>
      </c>
      <c r="L31" s="4" t="s">
        <v>34</v>
      </c>
      <c r="M31" s="4" t="s">
        <v>34</v>
      </c>
      <c r="N31" s="4"/>
      <c r="O31" s="4" t="s">
        <v>34</v>
      </c>
      <c r="P31" s="4"/>
      <c r="Q31" s="4"/>
      <c r="R31" s="4"/>
      <c r="S31" s="4" t="s">
        <v>34</v>
      </c>
    </row>
    <row r="32" spans="1:25" s="4" customFormat="1" ht="54">
      <c r="A32" s="4" t="s">
        <v>151</v>
      </c>
      <c r="B32" s="25" t="s">
        <v>152</v>
      </c>
      <c r="E32" s="4" t="s">
        <v>153</v>
      </c>
      <c r="F32" s="4" t="s">
        <v>153</v>
      </c>
      <c r="G32" s="4" t="s">
        <v>42</v>
      </c>
      <c r="H32" s="4" t="s">
        <v>43</v>
      </c>
      <c r="I32" s="4">
        <v>2022</v>
      </c>
      <c r="J32" s="4" t="s">
        <v>44</v>
      </c>
      <c r="K32" s="4" t="s">
        <v>62</v>
      </c>
      <c r="L32" s="4" t="s">
        <v>34</v>
      </c>
      <c r="M32" s="4" t="s">
        <v>34</v>
      </c>
      <c r="O32" s="4" t="s">
        <v>34</v>
      </c>
      <c r="P32" s="4" t="s">
        <v>34</v>
      </c>
      <c r="Q32" s="4" t="s">
        <v>34</v>
      </c>
      <c r="R32" s="4" t="s">
        <v>34</v>
      </c>
      <c r="S32" s="4" t="s">
        <v>34</v>
      </c>
      <c r="T32" s="4" t="s">
        <v>34</v>
      </c>
      <c r="U32" s="4" t="s">
        <v>34</v>
      </c>
    </row>
    <row r="33" spans="1:50" s="4" customFormat="1" ht="102">
      <c r="A33" s="4" t="s">
        <v>154</v>
      </c>
      <c r="B33" s="25" t="s">
        <v>155</v>
      </c>
      <c r="E33" s="4" t="s">
        <v>156</v>
      </c>
      <c r="F33" s="4" t="s">
        <v>156</v>
      </c>
      <c r="G33" s="4" t="s">
        <v>42</v>
      </c>
      <c r="H33" s="4" t="s">
        <v>31</v>
      </c>
      <c r="I33" s="4">
        <v>2022</v>
      </c>
      <c r="J33" s="4" t="s">
        <v>32</v>
      </c>
      <c r="K33" s="4" t="s">
        <v>62</v>
      </c>
      <c r="L33" s="4" t="s">
        <v>34</v>
      </c>
      <c r="M33" s="4" t="s">
        <v>34</v>
      </c>
      <c r="O33" s="4" t="s">
        <v>34</v>
      </c>
      <c r="P33" s="4" t="s">
        <v>34</v>
      </c>
      <c r="U33" s="4" t="s">
        <v>34</v>
      </c>
    </row>
    <row r="34" spans="1:50" s="4" customFormat="1" ht="39" customHeight="1">
      <c r="A34" s="4" t="s">
        <v>157</v>
      </c>
      <c r="B34" s="39" t="s">
        <v>158</v>
      </c>
      <c r="E34" s="4" t="s">
        <v>159</v>
      </c>
      <c r="F34" s="4" t="s">
        <v>159</v>
      </c>
      <c r="G34" s="4" t="s">
        <v>42</v>
      </c>
      <c r="H34" s="4" t="s">
        <v>142</v>
      </c>
      <c r="I34" s="4">
        <v>2022</v>
      </c>
      <c r="J34" s="4" t="s">
        <v>32</v>
      </c>
      <c r="K34" s="4" t="s">
        <v>33</v>
      </c>
      <c r="L34" s="4" t="s">
        <v>34</v>
      </c>
      <c r="M34" s="4" t="s">
        <v>34</v>
      </c>
      <c r="N34" s="4" t="s">
        <v>34</v>
      </c>
    </row>
    <row r="35" spans="1:50" s="4" customFormat="1" ht="140.25">
      <c r="A35" s="4" t="s">
        <v>160</v>
      </c>
      <c r="B35" s="27" t="s">
        <v>161</v>
      </c>
      <c r="E35" s="4" t="s">
        <v>162</v>
      </c>
      <c r="F35" s="4" t="s">
        <v>163</v>
      </c>
      <c r="G35" s="4" t="s">
        <v>164</v>
      </c>
      <c r="H35" s="4" t="s">
        <v>165</v>
      </c>
      <c r="I35" s="4">
        <v>2022</v>
      </c>
      <c r="J35" s="4" t="s">
        <v>32</v>
      </c>
      <c r="K35" s="4" t="s">
        <v>62</v>
      </c>
      <c r="L35" s="4" t="s">
        <v>34</v>
      </c>
      <c r="M35" s="4" t="s">
        <v>34</v>
      </c>
      <c r="S35" s="4" t="s">
        <v>34</v>
      </c>
      <c r="T35" s="4" t="s">
        <v>34</v>
      </c>
      <c r="U35" s="4" t="s">
        <v>34</v>
      </c>
      <c r="V35" s="4" t="s">
        <v>34</v>
      </c>
      <c r="W35" s="4" t="s">
        <v>34</v>
      </c>
      <c r="X35" s="4" t="s">
        <v>34</v>
      </c>
      <c r="Y35" s="4" t="s">
        <v>34</v>
      </c>
    </row>
    <row r="36" spans="1:50" s="4" customFormat="1" ht="140.25">
      <c r="A36" s="4" t="s">
        <v>160</v>
      </c>
      <c r="B36" s="16" t="s">
        <v>161</v>
      </c>
      <c r="E36" s="4" t="s">
        <v>162</v>
      </c>
      <c r="F36" s="4" t="s">
        <v>163</v>
      </c>
      <c r="G36" s="4" t="s">
        <v>166</v>
      </c>
      <c r="H36" s="4" t="s">
        <v>165</v>
      </c>
      <c r="I36" s="4">
        <v>2022</v>
      </c>
      <c r="J36" s="4" t="s">
        <v>32</v>
      </c>
      <c r="K36" s="4" t="s">
        <v>62</v>
      </c>
      <c r="L36" s="4" t="s">
        <v>34</v>
      </c>
      <c r="M36" s="4" t="s">
        <v>34</v>
      </c>
      <c r="S36" s="4" t="s">
        <v>34</v>
      </c>
      <c r="T36" s="4" t="s">
        <v>34</v>
      </c>
      <c r="U36" s="4" t="s">
        <v>34</v>
      </c>
      <c r="V36" s="4" t="s">
        <v>34</v>
      </c>
      <c r="W36" s="4" t="s">
        <v>34</v>
      </c>
      <c r="X36" s="4" t="s">
        <v>34</v>
      </c>
      <c r="Y36" s="4" t="s">
        <v>34</v>
      </c>
    </row>
    <row r="37" spans="1:50" s="4" customFormat="1" ht="140.25">
      <c r="A37" s="4" t="s">
        <v>160</v>
      </c>
      <c r="B37" s="16" t="s">
        <v>161</v>
      </c>
      <c r="E37" s="4" t="s">
        <v>162</v>
      </c>
      <c r="F37" s="4" t="s">
        <v>163</v>
      </c>
      <c r="G37" s="4" t="s">
        <v>167</v>
      </c>
      <c r="H37" s="4" t="s">
        <v>165</v>
      </c>
      <c r="I37" s="4">
        <v>2022</v>
      </c>
      <c r="J37" s="4" t="s">
        <v>32</v>
      </c>
      <c r="K37" s="4" t="s">
        <v>62</v>
      </c>
      <c r="L37" s="4" t="s">
        <v>34</v>
      </c>
      <c r="M37" s="4" t="s">
        <v>34</v>
      </c>
      <c r="S37" s="4" t="s">
        <v>34</v>
      </c>
      <c r="T37" s="4" t="s">
        <v>34</v>
      </c>
      <c r="U37" s="4" t="s">
        <v>34</v>
      </c>
      <c r="V37" s="4" t="s">
        <v>34</v>
      </c>
      <c r="W37" s="4" t="s">
        <v>34</v>
      </c>
      <c r="X37" s="4" t="s">
        <v>34</v>
      </c>
      <c r="Y37" s="4" t="s">
        <v>34</v>
      </c>
    </row>
    <row r="38" spans="1:50" s="4" customFormat="1" ht="140.25">
      <c r="A38" s="4" t="s">
        <v>160</v>
      </c>
      <c r="B38" s="16" t="s">
        <v>161</v>
      </c>
      <c r="E38" s="4" t="s">
        <v>162</v>
      </c>
      <c r="F38" s="4" t="s">
        <v>163</v>
      </c>
      <c r="G38" s="4" t="s">
        <v>168</v>
      </c>
      <c r="H38" s="4" t="s">
        <v>165</v>
      </c>
      <c r="I38" s="4">
        <v>2022</v>
      </c>
      <c r="J38" s="4" t="s">
        <v>32</v>
      </c>
      <c r="K38" s="4" t="s">
        <v>62</v>
      </c>
      <c r="L38" s="4" t="s">
        <v>34</v>
      </c>
      <c r="M38" s="4" t="s">
        <v>34</v>
      </c>
      <c r="S38" s="4" t="s">
        <v>34</v>
      </c>
      <c r="T38" s="4" t="s">
        <v>34</v>
      </c>
      <c r="U38" s="4" t="s">
        <v>34</v>
      </c>
      <c r="V38" s="4" t="s">
        <v>34</v>
      </c>
      <c r="W38" s="4" t="s">
        <v>34</v>
      </c>
      <c r="X38" s="4" t="s">
        <v>34</v>
      </c>
      <c r="Y38" s="4" t="s">
        <v>34</v>
      </c>
    </row>
    <row r="39" spans="1:50" s="4" customFormat="1" ht="140.25">
      <c r="A39" s="4" t="s">
        <v>160</v>
      </c>
      <c r="B39" s="16" t="s">
        <v>161</v>
      </c>
      <c r="E39" s="4" t="s">
        <v>162</v>
      </c>
      <c r="F39" s="4" t="s">
        <v>163</v>
      </c>
      <c r="G39" s="4" t="s">
        <v>169</v>
      </c>
      <c r="H39" s="4" t="s">
        <v>165</v>
      </c>
      <c r="I39" s="4">
        <v>2022</v>
      </c>
      <c r="J39" s="4" t="s">
        <v>32</v>
      </c>
      <c r="K39" s="4" t="s">
        <v>62</v>
      </c>
      <c r="L39" s="4" t="s">
        <v>34</v>
      </c>
      <c r="M39" s="4" t="s">
        <v>34</v>
      </c>
      <c r="S39" s="4" t="s">
        <v>34</v>
      </c>
      <c r="T39" s="4" t="s">
        <v>34</v>
      </c>
      <c r="U39" s="4" t="s">
        <v>34</v>
      </c>
      <c r="V39" s="4" t="s">
        <v>34</v>
      </c>
      <c r="W39" s="4" t="s">
        <v>34</v>
      </c>
      <c r="X39" s="4" t="s">
        <v>34</v>
      </c>
      <c r="Y39" s="4" t="s">
        <v>34</v>
      </c>
    </row>
    <row r="40" spans="1:50" s="64" customFormat="1" ht="140.25">
      <c r="A40" s="4" t="s">
        <v>160</v>
      </c>
      <c r="B40" s="16" t="s">
        <v>161</v>
      </c>
      <c r="C40" s="4"/>
      <c r="D40" s="4"/>
      <c r="E40" s="4" t="s">
        <v>162</v>
      </c>
      <c r="F40" s="4" t="s">
        <v>163</v>
      </c>
      <c r="G40" s="4" t="s">
        <v>170</v>
      </c>
      <c r="H40" s="4" t="s">
        <v>165</v>
      </c>
      <c r="I40" s="4">
        <v>2022</v>
      </c>
      <c r="J40" s="4" t="s">
        <v>32</v>
      </c>
      <c r="K40" s="4" t="s">
        <v>62</v>
      </c>
      <c r="L40" s="4" t="s">
        <v>34</v>
      </c>
      <c r="M40" s="4" t="s">
        <v>34</v>
      </c>
      <c r="N40" s="4"/>
      <c r="O40" s="4"/>
      <c r="P40" s="4"/>
      <c r="Q40" s="4"/>
      <c r="R40" s="4"/>
      <c r="S40" s="4" t="s">
        <v>34</v>
      </c>
      <c r="T40" s="4" t="s">
        <v>34</v>
      </c>
      <c r="U40" s="4" t="s">
        <v>34</v>
      </c>
      <c r="V40" s="4" t="s">
        <v>34</v>
      </c>
      <c r="W40" s="4" t="s">
        <v>34</v>
      </c>
      <c r="X40" s="4" t="s">
        <v>34</v>
      </c>
      <c r="Y40" s="4" t="s">
        <v>34</v>
      </c>
      <c r="Z40" s="4"/>
      <c r="AA40" s="4"/>
      <c r="AB40" s="4"/>
      <c r="AC40" s="4"/>
      <c r="AD40" s="4"/>
      <c r="AE40" s="4"/>
      <c r="AF40" s="4"/>
      <c r="AG40" s="4"/>
      <c r="AH40" s="4"/>
      <c r="AI40" s="4"/>
      <c r="AJ40" s="4"/>
      <c r="AK40" s="4"/>
      <c r="AL40" s="4"/>
      <c r="AM40" s="4"/>
      <c r="AN40" s="4"/>
      <c r="AO40" s="4"/>
      <c r="AP40" s="4"/>
      <c r="AQ40" s="4"/>
      <c r="AR40" s="4"/>
      <c r="AS40" s="4"/>
      <c r="AT40" s="4"/>
      <c r="AU40" s="4"/>
      <c r="AV40" s="4"/>
      <c r="AW40" s="4"/>
      <c r="AX40" s="4"/>
    </row>
    <row r="41" spans="1:50" s="4" customFormat="1" ht="54">
      <c r="A41" s="4" t="s">
        <v>171</v>
      </c>
      <c r="B41" s="37" t="s">
        <v>172</v>
      </c>
      <c r="E41" s="4" t="s">
        <v>173</v>
      </c>
      <c r="F41" s="4" t="s">
        <v>173</v>
      </c>
      <c r="G41" s="4" t="s">
        <v>42</v>
      </c>
      <c r="H41" s="4" t="s">
        <v>69</v>
      </c>
      <c r="I41" s="4">
        <v>2022</v>
      </c>
      <c r="J41" s="4" t="s">
        <v>44</v>
      </c>
      <c r="K41" s="4" t="s">
        <v>70</v>
      </c>
      <c r="L41" s="4" t="s">
        <v>34</v>
      </c>
      <c r="M41" s="4" t="s">
        <v>34</v>
      </c>
      <c r="O41" s="4" t="s">
        <v>34</v>
      </c>
      <c r="P41" s="4" t="s">
        <v>34</v>
      </c>
      <c r="R41" s="4" t="s">
        <v>34</v>
      </c>
      <c r="S41" s="4" t="s">
        <v>34</v>
      </c>
      <c r="T41" s="4" t="s">
        <v>34</v>
      </c>
      <c r="U41" s="4" t="s">
        <v>34</v>
      </c>
    </row>
    <row r="42" spans="1:50" s="4" customFormat="1" ht="51">
      <c r="A42" s="4" t="s">
        <v>174</v>
      </c>
      <c r="B42" s="16" t="s">
        <v>175</v>
      </c>
      <c r="E42" s="4" t="s">
        <v>176</v>
      </c>
      <c r="F42" s="4" t="s">
        <v>176</v>
      </c>
      <c r="G42" s="4" t="s">
        <v>42</v>
      </c>
      <c r="H42" s="4" t="s">
        <v>142</v>
      </c>
      <c r="I42" s="4">
        <v>2014</v>
      </c>
      <c r="J42" s="4" t="s">
        <v>32</v>
      </c>
      <c r="K42" s="4" t="s">
        <v>33</v>
      </c>
      <c r="M42" s="4" t="s">
        <v>34</v>
      </c>
      <c r="P42" s="4" t="s">
        <v>34</v>
      </c>
      <c r="R42" s="4" t="s">
        <v>34</v>
      </c>
    </row>
    <row r="43" spans="1:50" s="4" customFormat="1" ht="76.5">
      <c r="A43" s="4" t="s">
        <v>177</v>
      </c>
      <c r="B43" s="16" t="s">
        <v>178</v>
      </c>
      <c r="D43" s="16"/>
      <c r="E43" s="4" t="s">
        <v>179</v>
      </c>
      <c r="F43" s="4" t="s">
        <v>179</v>
      </c>
      <c r="G43" s="4" t="s">
        <v>42</v>
      </c>
      <c r="H43" s="4" t="s">
        <v>180</v>
      </c>
      <c r="I43" s="4">
        <v>2022</v>
      </c>
      <c r="J43" s="4" t="s">
        <v>32</v>
      </c>
      <c r="K43" s="4" t="s">
        <v>33</v>
      </c>
      <c r="L43" s="4" t="s">
        <v>34</v>
      </c>
      <c r="M43" s="4" t="s">
        <v>34</v>
      </c>
      <c r="O43" s="4" t="s">
        <v>34</v>
      </c>
      <c r="P43" s="4" t="s">
        <v>34</v>
      </c>
    </row>
    <row r="44" spans="1:50" ht="38.25">
      <c r="A44" s="4" t="s">
        <v>181</v>
      </c>
      <c r="B44" s="16" t="s">
        <v>182</v>
      </c>
      <c r="E44" s="4" t="s">
        <v>183</v>
      </c>
      <c r="F44" s="4" t="s">
        <v>184</v>
      </c>
      <c r="G44" s="4" t="s">
        <v>42</v>
      </c>
      <c r="H44" s="4" t="s">
        <v>185</v>
      </c>
      <c r="I44" s="4">
        <v>2022</v>
      </c>
      <c r="J44" s="4" t="s">
        <v>44</v>
      </c>
      <c r="K44" s="4" t="s">
        <v>33</v>
      </c>
      <c r="L44" s="4" t="s">
        <v>34</v>
      </c>
      <c r="M44" s="4" t="s">
        <v>34</v>
      </c>
      <c r="O44" s="4" t="s">
        <v>34</v>
      </c>
      <c r="P44" s="4" t="s">
        <v>34</v>
      </c>
      <c r="Q44" s="4" t="s">
        <v>34</v>
      </c>
      <c r="R44" s="4" t="s">
        <v>34</v>
      </c>
      <c r="S44" s="4" t="s">
        <v>34</v>
      </c>
      <c r="T44" s="4" t="s">
        <v>34</v>
      </c>
      <c r="U44" s="4" t="s">
        <v>34</v>
      </c>
    </row>
    <row r="45" spans="1:50" s="44" customFormat="1" ht="38.25">
      <c r="A45" s="44" t="s">
        <v>186</v>
      </c>
      <c r="B45" s="24" t="s">
        <v>187</v>
      </c>
      <c r="E45" s="44" t="s">
        <v>188</v>
      </c>
      <c r="F45" s="44" t="s">
        <v>189</v>
      </c>
      <c r="G45" s="4" t="s">
        <v>42</v>
      </c>
      <c r="H45" s="4" t="s">
        <v>43</v>
      </c>
      <c r="I45" s="4">
        <v>2022</v>
      </c>
      <c r="J45" s="44" t="s">
        <v>44</v>
      </c>
      <c r="K45" s="44" t="s">
        <v>33</v>
      </c>
      <c r="L45" s="4" t="s">
        <v>34</v>
      </c>
      <c r="O45" s="4" t="s">
        <v>34</v>
      </c>
      <c r="S45" s="4" t="s">
        <v>34</v>
      </c>
      <c r="T45" s="4" t="s">
        <v>34</v>
      </c>
      <c r="U45" s="4" t="s">
        <v>34</v>
      </c>
    </row>
    <row r="46" spans="1:50" s="4" customFormat="1" ht="51">
      <c r="A46" s="4" t="s">
        <v>190</v>
      </c>
      <c r="B46" s="16" t="s">
        <v>191</v>
      </c>
      <c r="E46" s="4" t="s">
        <v>192</v>
      </c>
      <c r="F46" s="4" t="s">
        <v>192</v>
      </c>
      <c r="G46" s="4" t="s">
        <v>192</v>
      </c>
      <c r="H46" s="4" t="s">
        <v>43</v>
      </c>
      <c r="I46" s="4">
        <v>2022</v>
      </c>
      <c r="J46" s="4" t="s">
        <v>44</v>
      </c>
      <c r="K46" s="4" t="s">
        <v>33</v>
      </c>
      <c r="L46" s="4" t="s">
        <v>34</v>
      </c>
      <c r="M46" s="4" t="s">
        <v>34</v>
      </c>
      <c r="O46" s="4" t="s">
        <v>34</v>
      </c>
      <c r="P46" s="4" t="s">
        <v>34</v>
      </c>
    </row>
    <row r="47" spans="1:50" s="4" customFormat="1" ht="51">
      <c r="A47" s="4" t="s">
        <v>190</v>
      </c>
      <c r="B47" s="16" t="s">
        <v>191</v>
      </c>
      <c r="E47" s="4" t="s">
        <v>192</v>
      </c>
      <c r="F47" s="4" t="s">
        <v>192</v>
      </c>
      <c r="G47" s="4" t="s">
        <v>193</v>
      </c>
      <c r="H47" s="4" t="s">
        <v>43</v>
      </c>
      <c r="I47" s="4">
        <v>2022</v>
      </c>
      <c r="J47" s="4" t="s">
        <v>44</v>
      </c>
      <c r="K47" s="4" t="s">
        <v>33</v>
      </c>
      <c r="L47" s="4" t="s">
        <v>34</v>
      </c>
      <c r="M47" s="4" t="s">
        <v>34</v>
      </c>
      <c r="O47" s="4" t="s">
        <v>34</v>
      </c>
      <c r="P47" s="4" t="s">
        <v>34</v>
      </c>
    </row>
    <row r="48" spans="1:50" ht="51">
      <c r="A48" s="4" t="s">
        <v>194</v>
      </c>
      <c r="B48" s="16" t="s">
        <v>195</v>
      </c>
      <c r="E48" s="4" t="s">
        <v>196</v>
      </c>
      <c r="F48" s="4" t="s">
        <v>196</v>
      </c>
      <c r="G48" s="4" t="s">
        <v>42</v>
      </c>
      <c r="H48" s="4" t="s">
        <v>43</v>
      </c>
      <c r="I48" s="4">
        <v>2022</v>
      </c>
      <c r="J48" s="4" t="s">
        <v>44</v>
      </c>
      <c r="K48" s="4" t="s">
        <v>70</v>
      </c>
      <c r="L48" s="4" t="s">
        <v>34</v>
      </c>
      <c r="M48" s="4" t="s">
        <v>34</v>
      </c>
      <c r="O48" s="4" t="s">
        <v>34</v>
      </c>
      <c r="P48" s="4" t="s">
        <v>34</v>
      </c>
      <c r="S48" s="4" t="s">
        <v>34</v>
      </c>
      <c r="T48" s="4" t="s">
        <v>34</v>
      </c>
      <c r="U48" s="4" t="s">
        <v>34</v>
      </c>
      <c r="V48" s="44"/>
      <c r="W48" s="44"/>
      <c r="X48" s="44"/>
      <c r="Y48" s="44"/>
    </row>
    <row r="49" spans="1:25" s="4" customFormat="1" ht="40.5">
      <c r="A49" s="4" t="s">
        <v>197</v>
      </c>
      <c r="B49" s="37" t="s">
        <v>198</v>
      </c>
      <c r="D49" s="16"/>
      <c r="E49" s="4" t="s">
        <v>199</v>
      </c>
      <c r="F49" s="4" t="s">
        <v>200</v>
      </c>
      <c r="G49" s="4" t="s">
        <v>42</v>
      </c>
      <c r="H49" s="44" t="s">
        <v>32</v>
      </c>
      <c r="I49" s="4">
        <v>2022</v>
      </c>
      <c r="J49" s="4" t="s">
        <v>32</v>
      </c>
      <c r="K49" s="4" t="s">
        <v>33</v>
      </c>
      <c r="L49" s="4" t="s">
        <v>34</v>
      </c>
      <c r="M49" s="4" t="s">
        <v>34</v>
      </c>
    </row>
    <row r="50" spans="1:25" s="4" customFormat="1" ht="51">
      <c r="A50" s="4" t="s">
        <v>201</v>
      </c>
      <c r="B50" s="16" t="s">
        <v>202</v>
      </c>
      <c r="E50" s="4" t="s">
        <v>203</v>
      </c>
      <c r="F50" s="4" t="s">
        <v>204</v>
      </c>
      <c r="G50" s="4" t="s">
        <v>42</v>
      </c>
      <c r="H50" s="4" t="s">
        <v>205</v>
      </c>
      <c r="I50" s="4">
        <v>2021</v>
      </c>
      <c r="J50" s="4" t="s">
        <v>32</v>
      </c>
      <c r="K50" s="4" t="s">
        <v>33</v>
      </c>
      <c r="L50" s="4" t="s">
        <v>34</v>
      </c>
      <c r="M50" s="4" t="s">
        <v>34</v>
      </c>
      <c r="N50" s="4" t="s">
        <v>34</v>
      </c>
      <c r="O50" s="4" t="s">
        <v>34</v>
      </c>
      <c r="Q50" s="4" t="s">
        <v>34</v>
      </c>
      <c r="R50" s="4" t="s">
        <v>34</v>
      </c>
      <c r="S50" s="4" t="s">
        <v>34</v>
      </c>
      <c r="T50" s="4" t="s">
        <v>34</v>
      </c>
      <c r="U50" s="4" t="s">
        <v>34</v>
      </c>
      <c r="V50" s="4" t="s">
        <v>34</v>
      </c>
      <c r="X50" s="4" t="s">
        <v>34</v>
      </c>
      <c r="Y50" s="4" t="s">
        <v>34</v>
      </c>
    </row>
    <row r="51" spans="1:25" ht="51">
      <c r="A51" s="4" t="s">
        <v>206</v>
      </c>
      <c r="B51" s="37" t="s">
        <v>207</v>
      </c>
      <c r="E51" s="4" t="s">
        <v>208</v>
      </c>
      <c r="F51" s="4" t="s">
        <v>208</v>
      </c>
      <c r="G51" s="4" t="s">
        <v>42</v>
      </c>
      <c r="H51" s="4" t="s">
        <v>209</v>
      </c>
      <c r="I51" s="4">
        <v>2022</v>
      </c>
      <c r="J51" s="4" t="s">
        <v>32</v>
      </c>
      <c r="K51" s="4" t="s">
        <v>33</v>
      </c>
      <c r="L51" s="4" t="s">
        <v>34</v>
      </c>
      <c r="M51" s="4" t="s">
        <v>34</v>
      </c>
      <c r="S51" s="4" t="s">
        <v>34</v>
      </c>
      <c r="T51" s="44"/>
      <c r="U51" s="44"/>
      <c r="V51" s="44"/>
      <c r="W51" s="44"/>
      <c r="X51" s="44"/>
      <c r="Y51" s="44"/>
    </row>
    <row r="52" spans="1:25" ht="76.5">
      <c r="A52" s="4" t="s">
        <v>210</v>
      </c>
      <c r="B52" s="24" t="s">
        <v>211</v>
      </c>
      <c r="E52" s="4" t="s">
        <v>212</v>
      </c>
      <c r="F52" s="4" t="s">
        <v>213</v>
      </c>
      <c r="G52" s="4" t="s">
        <v>214</v>
      </c>
      <c r="H52" s="4" t="s">
        <v>69</v>
      </c>
      <c r="I52" s="4">
        <v>2022</v>
      </c>
      <c r="J52" s="4" t="s">
        <v>32</v>
      </c>
      <c r="K52" s="4" t="s">
        <v>62</v>
      </c>
      <c r="L52" s="4" t="s">
        <v>34</v>
      </c>
      <c r="M52" s="4" t="s">
        <v>34</v>
      </c>
      <c r="O52" s="4" t="s">
        <v>34</v>
      </c>
      <c r="P52" s="4" t="s">
        <v>34</v>
      </c>
      <c r="S52" s="44"/>
      <c r="T52" s="44"/>
      <c r="U52" s="44"/>
      <c r="V52" s="44"/>
      <c r="W52" s="44"/>
      <c r="X52" s="44"/>
      <c r="Y52" s="44"/>
    </row>
    <row r="53" spans="1:25" ht="76.5">
      <c r="A53" s="4" t="s">
        <v>210</v>
      </c>
      <c r="B53" s="24" t="s">
        <v>215</v>
      </c>
      <c r="E53" s="4" t="s">
        <v>212</v>
      </c>
      <c r="F53" s="4" t="s">
        <v>213</v>
      </c>
      <c r="G53" s="4" t="s">
        <v>216</v>
      </c>
      <c r="H53" s="4" t="s">
        <v>69</v>
      </c>
      <c r="I53" s="4">
        <v>2022</v>
      </c>
      <c r="J53" s="4" t="s">
        <v>32</v>
      </c>
      <c r="K53" s="4" t="s">
        <v>62</v>
      </c>
      <c r="L53" s="4" t="s">
        <v>34</v>
      </c>
      <c r="O53" s="4" t="s">
        <v>34</v>
      </c>
      <c r="P53" s="4" t="s">
        <v>34</v>
      </c>
      <c r="R53" s="4" t="s">
        <v>34</v>
      </c>
      <c r="S53" s="44"/>
      <c r="T53" s="44"/>
      <c r="U53" s="44"/>
      <c r="V53" s="44"/>
      <c r="W53" s="44"/>
      <c r="X53" s="44"/>
      <c r="Y53" s="44"/>
    </row>
    <row r="54" spans="1:25" ht="76.5">
      <c r="A54" s="4" t="s">
        <v>210</v>
      </c>
      <c r="B54" s="24" t="s">
        <v>215</v>
      </c>
      <c r="E54" s="4" t="s">
        <v>212</v>
      </c>
      <c r="F54" s="4" t="s">
        <v>213</v>
      </c>
      <c r="G54" s="4" t="s">
        <v>217</v>
      </c>
      <c r="H54" s="4" t="s">
        <v>69</v>
      </c>
      <c r="I54" s="4">
        <v>2022</v>
      </c>
      <c r="J54" s="4" t="s">
        <v>32</v>
      </c>
      <c r="K54" s="4" t="s">
        <v>62</v>
      </c>
      <c r="L54" s="4" t="s">
        <v>34</v>
      </c>
      <c r="O54" s="4" t="s">
        <v>34</v>
      </c>
      <c r="P54" s="4" t="s">
        <v>34</v>
      </c>
      <c r="S54" s="44"/>
      <c r="T54" s="44"/>
      <c r="U54" s="44"/>
      <c r="V54" s="44"/>
      <c r="W54" s="44"/>
      <c r="X54" s="44"/>
      <c r="Y54" s="44"/>
    </row>
    <row r="55" spans="1:25" s="4" customFormat="1" ht="78" customHeight="1">
      <c r="A55" s="4" t="s">
        <v>210</v>
      </c>
      <c r="B55" s="24" t="s">
        <v>215</v>
      </c>
      <c r="E55" s="4" t="s">
        <v>212</v>
      </c>
      <c r="F55" s="4" t="s">
        <v>213</v>
      </c>
      <c r="G55" s="36" t="s">
        <v>218</v>
      </c>
      <c r="H55" s="4" t="s">
        <v>69</v>
      </c>
      <c r="I55" s="4">
        <v>2022</v>
      </c>
      <c r="J55" s="4" t="s">
        <v>32</v>
      </c>
      <c r="K55" s="4" t="s">
        <v>62</v>
      </c>
      <c r="L55" s="4" t="s">
        <v>34</v>
      </c>
      <c r="O55" s="4" t="s">
        <v>34</v>
      </c>
      <c r="P55" s="4" t="s">
        <v>34</v>
      </c>
    </row>
    <row r="56" spans="1:25" s="44" customFormat="1" ht="63.75">
      <c r="A56" s="44" t="s">
        <v>219</v>
      </c>
      <c r="B56" s="24" t="s">
        <v>220</v>
      </c>
      <c r="E56" s="44" t="s">
        <v>221</v>
      </c>
      <c r="F56" s="44" t="s">
        <v>222</v>
      </c>
      <c r="G56" s="4" t="s">
        <v>42</v>
      </c>
      <c r="H56" s="4" t="s">
        <v>43</v>
      </c>
      <c r="I56" s="4">
        <v>2022</v>
      </c>
      <c r="J56" s="4" t="s">
        <v>44</v>
      </c>
      <c r="K56" s="4" t="s">
        <v>62</v>
      </c>
      <c r="L56" s="4" t="s">
        <v>34</v>
      </c>
      <c r="M56" s="4" t="s">
        <v>34</v>
      </c>
      <c r="O56" s="4" t="s">
        <v>34</v>
      </c>
      <c r="P56" s="4" t="s">
        <v>34</v>
      </c>
      <c r="Q56" s="4" t="s">
        <v>34</v>
      </c>
      <c r="R56" s="4" t="s">
        <v>34</v>
      </c>
      <c r="S56" s="4" t="s">
        <v>34</v>
      </c>
      <c r="T56" s="4" t="s">
        <v>34</v>
      </c>
      <c r="U56" s="4" t="s">
        <v>34</v>
      </c>
    </row>
    <row r="57" spans="1:25" ht="63.75">
      <c r="A57" s="4" t="s">
        <v>223</v>
      </c>
      <c r="B57" s="16" t="s">
        <v>224</v>
      </c>
      <c r="C57" s="4" t="s">
        <v>225</v>
      </c>
      <c r="D57" s="16" t="s">
        <v>226</v>
      </c>
      <c r="E57" s="4" t="s">
        <v>227</v>
      </c>
      <c r="F57" s="4" t="s">
        <v>228</v>
      </c>
      <c r="G57" s="4" t="s">
        <v>42</v>
      </c>
      <c r="H57" s="4" t="s">
        <v>49</v>
      </c>
      <c r="I57" s="4">
        <v>2023</v>
      </c>
      <c r="J57" s="4" t="s">
        <v>32</v>
      </c>
      <c r="K57" s="4" t="s">
        <v>33</v>
      </c>
      <c r="L57" s="4" t="s">
        <v>34</v>
      </c>
      <c r="O57" s="4" t="s">
        <v>34</v>
      </c>
      <c r="P57" s="4" t="s">
        <v>34</v>
      </c>
      <c r="R57" s="4" t="s">
        <v>34</v>
      </c>
      <c r="S57" s="4" t="s">
        <v>34</v>
      </c>
      <c r="T57" s="4" t="s">
        <v>34</v>
      </c>
      <c r="U57" s="4" t="s">
        <v>34</v>
      </c>
    </row>
    <row r="58" spans="1:25" s="4" customFormat="1" ht="65.099999999999994" customHeight="1">
      <c r="A58" s="4" t="s">
        <v>229</v>
      </c>
      <c r="B58" s="25" t="s">
        <v>230</v>
      </c>
      <c r="E58" s="4" t="s">
        <v>231</v>
      </c>
      <c r="F58" s="4" t="s">
        <v>231</v>
      </c>
      <c r="G58" s="4" t="s">
        <v>42</v>
      </c>
      <c r="H58" s="4" t="s">
        <v>232</v>
      </c>
      <c r="I58" s="4">
        <v>2022</v>
      </c>
      <c r="J58" s="4" t="s">
        <v>94</v>
      </c>
      <c r="K58" s="4" t="s">
        <v>33</v>
      </c>
      <c r="L58" s="4" t="s">
        <v>34</v>
      </c>
      <c r="N58" s="4" t="s">
        <v>34</v>
      </c>
      <c r="P58" s="4" t="s">
        <v>34</v>
      </c>
      <c r="S58" s="4" t="s">
        <v>34</v>
      </c>
      <c r="T58" s="4" t="s">
        <v>34</v>
      </c>
      <c r="U58" s="4" t="s">
        <v>34</v>
      </c>
    </row>
    <row r="59" spans="1:25" s="4" customFormat="1" ht="143.1" customHeight="1">
      <c r="A59" s="4" t="s">
        <v>233</v>
      </c>
      <c r="B59" s="25" t="s">
        <v>234</v>
      </c>
      <c r="D59" s="16"/>
      <c r="E59" s="4" t="s">
        <v>235</v>
      </c>
      <c r="F59" s="4" t="s">
        <v>235</v>
      </c>
      <c r="G59" s="4" t="s">
        <v>236</v>
      </c>
      <c r="H59" s="4" t="s">
        <v>43</v>
      </c>
      <c r="I59" s="4">
        <v>2022</v>
      </c>
      <c r="J59" s="4" t="s">
        <v>44</v>
      </c>
      <c r="K59" s="4" t="s">
        <v>33</v>
      </c>
      <c r="L59" s="4" t="s">
        <v>34</v>
      </c>
      <c r="M59" s="4" t="s">
        <v>34</v>
      </c>
      <c r="O59" s="4" t="s">
        <v>34</v>
      </c>
      <c r="P59" s="4" t="s">
        <v>34</v>
      </c>
      <c r="R59" s="4" t="s">
        <v>34</v>
      </c>
      <c r="S59" s="4" t="s">
        <v>34</v>
      </c>
      <c r="T59" s="4" t="s">
        <v>34</v>
      </c>
      <c r="U59" s="4" t="s">
        <v>34</v>
      </c>
    </row>
    <row r="60" spans="1:25" s="4" customFormat="1" ht="51.95" customHeight="1">
      <c r="A60" s="4" t="s">
        <v>233</v>
      </c>
      <c r="B60" s="25" t="s">
        <v>234</v>
      </c>
      <c r="D60" s="16"/>
      <c r="E60" s="4" t="s">
        <v>235</v>
      </c>
      <c r="F60" s="4" t="s">
        <v>235</v>
      </c>
      <c r="G60" s="4" t="s">
        <v>237</v>
      </c>
      <c r="H60" s="4" t="s">
        <v>43</v>
      </c>
      <c r="I60" s="4">
        <v>2022</v>
      </c>
      <c r="J60" s="4" t="s">
        <v>44</v>
      </c>
      <c r="K60" s="4" t="s">
        <v>33</v>
      </c>
      <c r="L60" s="4" t="s">
        <v>34</v>
      </c>
      <c r="M60" s="4" t="s">
        <v>34</v>
      </c>
      <c r="O60" s="4" t="s">
        <v>34</v>
      </c>
      <c r="P60" s="4" t="s">
        <v>34</v>
      </c>
      <c r="S60" s="4" t="s">
        <v>34</v>
      </c>
      <c r="T60" s="4" t="s">
        <v>34</v>
      </c>
      <c r="U60" s="4" t="s">
        <v>34</v>
      </c>
    </row>
    <row r="61" spans="1:25" s="4" customFormat="1" ht="51">
      <c r="A61" s="4" t="s">
        <v>233</v>
      </c>
      <c r="B61" s="16" t="s">
        <v>234</v>
      </c>
      <c r="D61" s="16"/>
      <c r="E61" s="4" t="s">
        <v>235</v>
      </c>
      <c r="F61" s="4" t="s">
        <v>235</v>
      </c>
      <c r="G61" s="4" t="s">
        <v>238</v>
      </c>
      <c r="H61" s="4" t="s">
        <v>43</v>
      </c>
      <c r="I61" s="4">
        <v>2022</v>
      </c>
      <c r="J61" s="4" t="s">
        <v>44</v>
      </c>
      <c r="K61" s="4" t="s">
        <v>33</v>
      </c>
      <c r="L61" s="4" t="s">
        <v>34</v>
      </c>
      <c r="M61" s="4" t="s">
        <v>34</v>
      </c>
      <c r="O61" s="4" t="s">
        <v>34</v>
      </c>
      <c r="P61" s="4" t="s">
        <v>34</v>
      </c>
      <c r="S61" s="4" t="s">
        <v>34</v>
      </c>
      <c r="T61" s="4" t="s">
        <v>34</v>
      </c>
      <c r="U61" s="4" t="s">
        <v>34</v>
      </c>
    </row>
    <row r="62" spans="1:25" s="4" customFormat="1" ht="51">
      <c r="A62" s="4" t="s">
        <v>233</v>
      </c>
      <c r="B62" s="16" t="s">
        <v>234</v>
      </c>
      <c r="D62" s="16"/>
      <c r="E62" s="4" t="s">
        <v>235</v>
      </c>
      <c r="F62" s="4" t="s">
        <v>235</v>
      </c>
      <c r="G62" s="4" t="s">
        <v>239</v>
      </c>
      <c r="H62" s="4" t="s">
        <v>43</v>
      </c>
      <c r="I62" s="4">
        <v>2022</v>
      </c>
      <c r="J62" s="4" t="s">
        <v>44</v>
      </c>
      <c r="K62" s="4" t="s">
        <v>33</v>
      </c>
      <c r="L62" s="4" t="s">
        <v>34</v>
      </c>
      <c r="M62" s="4" t="s">
        <v>34</v>
      </c>
      <c r="O62" s="4" t="s">
        <v>34</v>
      </c>
      <c r="P62" s="4" t="s">
        <v>34</v>
      </c>
      <c r="S62" s="4" t="s">
        <v>34</v>
      </c>
      <c r="T62" s="4" t="s">
        <v>34</v>
      </c>
      <c r="U62" s="4" t="s">
        <v>34</v>
      </c>
    </row>
    <row r="63" spans="1:25" s="4" customFormat="1" ht="51.95" customHeight="1">
      <c r="A63" s="4" t="s">
        <v>233</v>
      </c>
      <c r="B63" s="16" t="s">
        <v>234</v>
      </c>
      <c r="D63" s="16"/>
      <c r="E63" s="4" t="s">
        <v>235</v>
      </c>
      <c r="F63" s="4" t="s">
        <v>235</v>
      </c>
      <c r="G63" s="4" t="s">
        <v>240</v>
      </c>
      <c r="H63" s="4" t="s">
        <v>43</v>
      </c>
      <c r="I63" s="4">
        <v>2022</v>
      </c>
      <c r="J63" s="4" t="s">
        <v>44</v>
      </c>
      <c r="K63" s="4" t="s">
        <v>33</v>
      </c>
      <c r="L63" s="4" t="s">
        <v>34</v>
      </c>
      <c r="M63" s="4" t="s">
        <v>34</v>
      </c>
      <c r="O63" s="4" t="s">
        <v>34</v>
      </c>
      <c r="P63" s="4" t="s">
        <v>34</v>
      </c>
      <c r="R63" s="4" t="s">
        <v>34</v>
      </c>
      <c r="S63" s="4" t="s">
        <v>34</v>
      </c>
      <c r="T63" s="4" t="s">
        <v>34</v>
      </c>
      <c r="U63" s="4" t="s">
        <v>34</v>
      </c>
    </row>
    <row r="64" spans="1:25" s="4" customFormat="1" ht="51">
      <c r="A64" s="4" t="s">
        <v>233</v>
      </c>
      <c r="B64" s="16" t="s">
        <v>234</v>
      </c>
      <c r="D64" s="16"/>
      <c r="E64" s="4" t="s">
        <v>235</v>
      </c>
      <c r="F64" s="4" t="s">
        <v>235</v>
      </c>
      <c r="G64" s="4" t="s">
        <v>42</v>
      </c>
      <c r="H64" s="4" t="s">
        <v>43</v>
      </c>
      <c r="I64" s="4">
        <v>2022</v>
      </c>
      <c r="J64" s="4" t="s">
        <v>44</v>
      </c>
      <c r="K64" s="4" t="s">
        <v>33</v>
      </c>
      <c r="L64" s="4" t="s">
        <v>34</v>
      </c>
      <c r="M64" s="4" t="s">
        <v>34</v>
      </c>
      <c r="O64" s="4" t="s">
        <v>34</v>
      </c>
      <c r="P64" s="4" t="s">
        <v>34</v>
      </c>
      <c r="S64" s="4" t="s">
        <v>34</v>
      </c>
      <c r="T64" s="4" t="s">
        <v>34</v>
      </c>
      <c r="U64" s="4" t="s">
        <v>34</v>
      </c>
    </row>
    <row r="65" spans="1:25" s="4" customFormat="1" ht="51">
      <c r="A65" s="4" t="s">
        <v>241</v>
      </c>
      <c r="B65" s="16" t="s">
        <v>242</v>
      </c>
      <c r="E65" s="4" t="s">
        <v>243</v>
      </c>
      <c r="F65" s="4" t="s">
        <v>244</v>
      </c>
      <c r="G65" s="33" t="s">
        <v>245</v>
      </c>
      <c r="H65" s="4" t="s">
        <v>43</v>
      </c>
      <c r="I65" s="4">
        <v>2023</v>
      </c>
      <c r="J65" s="4" t="s">
        <v>44</v>
      </c>
      <c r="K65" s="4" t="s">
        <v>62</v>
      </c>
      <c r="L65" s="4" t="s">
        <v>34</v>
      </c>
      <c r="M65" s="4" t="s">
        <v>34</v>
      </c>
      <c r="O65" s="4" t="s">
        <v>34</v>
      </c>
      <c r="P65" s="4" t="s">
        <v>34</v>
      </c>
      <c r="Q65" s="4" t="s">
        <v>34</v>
      </c>
      <c r="R65" s="4" t="s">
        <v>34</v>
      </c>
      <c r="S65" s="4" t="s">
        <v>34</v>
      </c>
      <c r="T65" s="4" t="s">
        <v>34</v>
      </c>
      <c r="U65" s="4" t="s">
        <v>34</v>
      </c>
    </row>
    <row r="66" spans="1:25" s="44" customFormat="1" ht="45">
      <c r="A66" s="4" t="s">
        <v>246</v>
      </c>
      <c r="B66" s="39" t="s">
        <v>247</v>
      </c>
      <c r="C66" s="4"/>
      <c r="D66" s="4"/>
      <c r="E66" s="4" t="s">
        <v>248</v>
      </c>
      <c r="F66" s="33" t="s">
        <v>248</v>
      </c>
      <c r="G66" s="4" t="s">
        <v>249</v>
      </c>
      <c r="H66" s="36" t="s">
        <v>142</v>
      </c>
      <c r="I66" s="4">
        <v>2022</v>
      </c>
      <c r="J66" s="4" t="s">
        <v>32</v>
      </c>
      <c r="K66" s="4" t="s">
        <v>33</v>
      </c>
      <c r="L66" s="4" t="s">
        <v>34</v>
      </c>
      <c r="M66" s="4" t="s">
        <v>34</v>
      </c>
      <c r="N66" s="4"/>
      <c r="O66" s="4"/>
      <c r="P66" s="4"/>
      <c r="Q66" s="4"/>
      <c r="R66" s="4"/>
      <c r="S66" s="4" t="s">
        <v>34</v>
      </c>
      <c r="T66" s="4" t="s">
        <v>34</v>
      </c>
      <c r="U66" s="4" t="s">
        <v>34</v>
      </c>
    </row>
    <row r="67" spans="1:25" s="4" customFormat="1" ht="89.25">
      <c r="A67" s="4" t="s">
        <v>250</v>
      </c>
      <c r="B67" s="25" t="s">
        <v>251</v>
      </c>
      <c r="E67" s="4" t="s">
        <v>252</v>
      </c>
      <c r="F67" s="4" t="s">
        <v>252</v>
      </c>
      <c r="G67" s="4" t="s">
        <v>253</v>
      </c>
      <c r="H67" s="4" t="s">
        <v>69</v>
      </c>
      <c r="I67" s="4">
        <v>2022</v>
      </c>
      <c r="J67" s="4" t="s">
        <v>32</v>
      </c>
      <c r="K67" s="4" t="s">
        <v>33</v>
      </c>
      <c r="L67" s="4" t="s">
        <v>34</v>
      </c>
      <c r="M67" s="4" t="s">
        <v>34</v>
      </c>
      <c r="O67" s="4" t="s">
        <v>34</v>
      </c>
      <c r="P67" s="4" t="s">
        <v>34</v>
      </c>
    </row>
    <row r="68" spans="1:25" s="44" customFormat="1" ht="89.25">
      <c r="A68" s="4" t="s">
        <v>250</v>
      </c>
      <c r="B68" s="25" t="s">
        <v>251</v>
      </c>
      <c r="C68" s="4"/>
      <c r="D68" s="4"/>
      <c r="E68" s="4" t="s">
        <v>252</v>
      </c>
      <c r="F68" s="4" t="s">
        <v>252</v>
      </c>
      <c r="G68" s="4" t="s">
        <v>254</v>
      </c>
      <c r="H68" s="4" t="s">
        <v>69</v>
      </c>
      <c r="I68" s="4">
        <v>2022</v>
      </c>
      <c r="J68" s="4" t="s">
        <v>32</v>
      </c>
      <c r="K68" s="4" t="s">
        <v>33</v>
      </c>
      <c r="L68" s="4" t="s">
        <v>34</v>
      </c>
      <c r="M68" s="4" t="s">
        <v>34</v>
      </c>
      <c r="N68" s="4"/>
      <c r="O68" s="4" t="s">
        <v>34</v>
      </c>
      <c r="P68" s="4" t="s">
        <v>34</v>
      </c>
      <c r="Q68" s="4"/>
      <c r="R68" s="4"/>
    </row>
    <row r="69" spans="1:25" s="44" customFormat="1" ht="89.25">
      <c r="A69" s="4" t="s">
        <v>250</v>
      </c>
      <c r="B69" s="25" t="s">
        <v>251</v>
      </c>
      <c r="C69" s="4"/>
      <c r="D69" s="4"/>
      <c r="E69" s="4" t="s">
        <v>252</v>
      </c>
      <c r="F69" s="4" t="s">
        <v>252</v>
      </c>
      <c r="G69" s="4" t="s">
        <v>42</v>
      </c>
      <c r="H69" s="4" t="s">
        <v>69</v>
      </c>
      <c r="I69" s="4">
        <v>2022</v>
      </c>
      <c r="J69" s="4" t="s">
        <v>32</v>
      </c>
      <c r="K69" s="4" t="s">
        <v>33</v>
      </c>
      <c r="L69" s="4" t="s">
        <v>34</v>
      </c>
      <c r="M69" s="4" t="s">
        <v>34</v>
      </c>
      <c r="N69" s="4"/>
      <c r="O69" s="4" t="s">
        <v>34</v>
      </c>
      <c r="P69" s="4" t="s">
        <v>34</v>
      </c>
      <c r="Q69" s="4"/>
      <c r="R69" s="4"/>
    </row>
    <row r="70" spans="1:25" s="4" customFormat="1" ht="51">
      <c r="A70" s="4" t="s">
        <v>255</v>
      </c>
      <c r="B70" s="16" t="s">
        <v>256</v>
      </c>
      <c r="E70" s="4" t="s">
        <v>257</v>
      </c>
      <c r="F70" s="4" t="s">
        <v>258</v>
      </c>
      <c r="G70" s="4" t="s">
        <v>42</v>
      </c>
      <c r="H70" s="4" t="s">
        <v>32</v>
      </c>
      <c r="I70" s="4">
        <v>2022</v>
      </c>
      <c r="J70" s="4" t="s">
        <v>32</v>
      </c>
      <c r="K70" s="4" t="s">
        <v>33</v>
      </c>
      <c r="L70" s="4" t="s">
        <v>34</v>
      </c>
      <c r="M70" s="4" t="s">
        <v>34</v>
      </c>
      <c r="N70" s="4" t="s">
        <v>34</v>
      </c>
      <c r="O70" s="4" t="s">
        <v>34</v>
      </c>
      <c r="P70" s="4" t="s">
        <v>34</v>
      </c>
      <c r="Q70" s="4" t="s">
        <v>34</v>
      </c>
      <c r="S70" s="4" t="s">
        <v>34</v>
      </c>
      <c r="T70" s="4" t="s">
        <v>34</v>
      </c>
      <c r="U70" s="4" t="s">
        <v>34</v>
      </c>
      <c r="X70" s="4" t="s">
        <v>34</v>
      </c>
      <c r="Y70" s="4" t="s">
        <v>34</v>
      </c>
    </row>
    <row r="71" spans="1:25" s="4" customFormat="1" ht="51">
      <c r="A71" s="4" t="s">
        <v>259</v>
      </c>
      <c r="B71" s="16" t="s">
        <v>260</v>
      </c>
      <c r="E71" s="4" t="s">
        <v>261</v>
      </c>
      <c r="F71" s="4" t="s">
        <v>261</v>
      </c>
      <c r="G71" s="4" t="s">
        <v>42</v>
      </c>
      <c r="H71" s="4" t="s">
        <v>262</v>
      </c>
      <c r="I71" s="4">
        <v>2017</v>
      </c>
      <c r="J71" s="4" t="s">
        <v>85</v>
      </c>
      <c r="K71" s="4" t="s">
        <v>33</v>
      </c>
      <c r="L71" s="4" t="s">
        <v>34</v>
      </c>
      <c r="M71" s="4" t="s">
        <v>34</v>
      </c>
      <c r="N71" s="4" t="s">
        <v>34</v>
      </c>
      <c r="O71" s="4" t="s">
        <v>34</v>
      </c>
      <c r="Q71" s="4" t="s">
        <v>34</v>
      </c>
      <c r="S71" s="4" t="s">
        <v>34</v>
      </c>
      <c r="T71" s="4" t="s">
        <v>34</v>
      </c>
      <c r="U71" s="4" t="s">
        <v>34</v>
      </c>
      <c r="V71" s="4" t="s">
        <v>34</v>
      </c>
      <c r="X71" s="4" t="s">
        <v>34</v>
      </c>
      <c r="Y71" s="4" t="s">
        <v>34</v>
      </c>
    </row>
    <row r="72" spans="1:25" s="4" customFormat="1" ht="38.25">
      <c r="A72" s="4" t="s">
        <v>263</v>
      </c>
      <c r="B72" s="16" t="s">
        <v>264</v>
      </c>
      <c r="E72" s="4" t="s">
        <v>265</v>
      </c>
      <c r="F72" s="4" t="s">
        <v>265</v>
      </c>
      <c r="G72" s="4" t="s">
        <v>42</v>
      </c>
      <c r="H72" s="4" t="s">
        <v>53</v>
      </c>
      <c r="I72" s="4">
        <v>2020</v>
      </c>
      <c r="J72" s="4" t="s">
        <v>32</v>
      </c>
      <c r="K72" s="4" t="s">
        <v>62</v>
      </c>
      <c r="L72" s="4" t="s">
        <v>34</v>
      </c>
      <c r="M72" s="4" t="s">
        <v>34</v>
      </c>
      <c r="N72" s="4" t="s">
        <v>34</v>
      </c>
      <c r="O72" s="4" t="s">
        <v>34</v>
      </c>
      <c r="P72" s="4" t="s">
        <v>34</v>
      </c>
      <c r="Q72" s="4" t="s">
        <v>34</v>
      </c>
      <c r="R72" s="4" t="s">
        <v>34</v>
      </c>
      <c r="S72" s="4" t="s">
        <v>34</v>
      </c>
      <c r="T72" s="4" t="s">
        <v>34</v>
      </c>
      <c r="U72" s="4" t="s">
        <v>34</v>
      </c>
    </row>
    <row r="73" spans="1:25" s="4" customFormat="1" ht="51">
      <c r="A73" s="4" t="s">
        <v>266</v>
      </c>
      <c r="B73" s="16" t="s">
        <v>267</v>
      </c>
      <c r="E73" s="4" t="s">
        <v>268</v>
      </c>
      <c r="F73" s="4" t="s">
        <v>269</v>
      </c>
      <c r="G73" s="4" t="s">
        <v>270</v>
      </c>
      <c r="H73" s="4" t="s">
        <v>185</v>
      </c>
      <c r="I73" s="4">
        <v>2020</v>
      </c>
      <c r="J73" s="4" t="s">
        <v>44</v>
      </c>
      <c r="K73" s="4" t="s">
        <v>33</v>
      </c>
      <c r="L73" s="4" t="s">
        <v>34</v>
      </c>
      <c r="M73" s="4" t="s">
        <v>34</v>
      </c>
      <c r="O73" s="4" t="s">
        <v>34</v>
      </c>
      <c r="P73" s="4" t="s">
        <v>34</v>
      </c>
      <c r="Q73" s="4" t="s">
        <v>34</v>
      </c>
      <c r="S73" s="4" t="s">
        <v>34</v>
      </c>
      <c r="T73" s="4" t="s">
        <v>34</v>
      </c>
      <c r="U73" s="4" t="s">
        <v>34</v>
      </c>
    </row>
    <row r="74" spans="1:25" s="4" customFormat="1" ht="76.5">
      <c r="A74" s="4" t="s">
        <v>271</v>
      </c>
      <c r="B74" s="16" t="s">
        <v>272</v>
      </c>
      <c r="E74" s="4" t="s">
        <v>273</v>
      </c>
      <c r="F74" s="4" t="s">
        <v>274</v>
      </c>
      <c r="G74" s="4" t="s">
        <v>275</v>
      </c>
      <c r="H74" s="4" t="s">
        <v>53</v>
      </c>
      <c r="I74" s="4">
        <v>2020</v>
      </c>
      <c r="J74" s="4" t="s">
        <v>32</v>
      </c>
      <c r="K74" s="4" t="s">
        <v>62</v>
      </c>
      <c r="M74" s="4" t="s">
        <v>34</v>
      </c>
      <c r="N74" s="4" t="s">
        <v>34</v>
      </c>
      <c r="O74" s="4" t="s">
        <v>34</v>
      </c>
      <c r="P74" s="4" t="s">
        <v>34</v>
      </c>
      <c r="Q74" s="4" t="s">
        <v>34</v>
      </c>
      <c r="R74" s="4" t="s">
        <v>34</v>
      </c>
      <c r="S74" s="4" t="s">
        <v>34</v>
      </c>
      <c r="T74" s="4" t="s">
        <v>34</v>
      </c>
      <c r="U74" s="4" t="s">
        <v>34</v>
      </c>
    </row>
    <row r="75" spans="1:25" s="4" customFormat="1" ht="76.5">
      <c r="A75" s="4" t="s">
        <v>271</v>
      </c>
      <c r="B75" s="16" t="s">
        <v>272</v>
      </c>
      <c r="E75" s="4" t="s">
        <v>273</v>
      </c>
      <c r="F75" s="4" t="s">
        <v>274</v>
      </c>
      <c r="G75" s="4" t="s">
        <v>276</v>
      </c>
      <c r="H75" s="4" t="s">
        <v>53</v>
      </c>
      <c r="I75" s="4">
        <v>2020</v>
      </c>
      <c r="J75" s="4" t="s">
        <v>32</v>
      </c>
      <c r="K75" s="4" t="s">
        <v>62</v>
      </c>
      <c r="M75" s="4" t="s">
        <v>34</v>
      </c>
      <c r="N75" s="4" t="s">
        <v>34</v>
      </c>
      <c r="O75" s="4" t="s">
        <v>34</v>
      </c>
      <c r="P75" s="4" t="s">
        <v>34</v>
      </c>
      <c r="Q75" s="4" t="s">
        <v>34</v>
      </c>
      <c r="R75" s="4" t="s">
        <v>34</v>
      </c>
      <c r="S75" s="4" t="s">
        <v>34</v>
      </c>
      <c r="T75" s="4" t="s">
        <v>34</v>
      </c>
      <c r="U75" s="4" t="s">
        <v>34</v>
      </c>
    </row>
    <row r="76" spans="1:25" s="4" customFormat="1" ht="76.5">
      <c r="A76" s="4" t="s">
        <v>271</v>
      </c>
      <c r="B76" s="16" t="s">
        <v>272</v>
      </c>
      <c r="E76" s="4" t="s">
        <v>273</v>
      </c>
      <c r="F76" s="4" t="s">
        <v>274</v>
      </c>
      <c r="G76" s="4" t="s">
        <v>274</v>
      </c>
      <c r="H76" s="4" t="s">
        <v>53</v>
      </c>
      <c r="I76" s="4">
        <v>2020</v>
      </c>
      <c r="J76" s="4" t="s">
        <v>32</v>
      </c>
      <c r="K76" s="4" t="s">
        <v>62</v>
      </c>
      <c r="M76" s="4" t="s">
        <v>34</v>
      </c>
      <c r="N76" s="4" t="s">
        <v>34</v>
      </c>
      <c r="O76" s="4" t="s">
        <v>34</v>
      </c>
      <c r="P76" s="4" t="s">
        <v>34</v>
      </c>
      <c r="Q76" s="4" t="s">
        <v>34</v>
      </c>
      <c r="R76" s="4" t="s">
        <v>34</v>
      </c>
      <c r="S76" s="4" t="s">
        <v>34</v>
      </c>
      <c r="T76" s="4" t="s">
        <v>34</v>
      </c>
      <c r="U76" s="4" t="s">
        <v>34</v>
      </c>
    </row>
    <row r="77" spans="1:25" s="4" customFormat="1" ht="76.5">
      <c r="A77" s="4" t="s">
        <v>271</v>
      </c>
      <c r="B77" s="16" t="s">
        <v>272</v>
      </c>
      <c r="E77" s="4" t="s">
        <v>273</v>
      </c>
      <c r="F77" s="4" t="s">
        <v>274</v>
      </c>
      <c r="G77" s="4" t="s">
        <v>42</v>
      </c>
      <c r="H77" s="4" t="s">
        <v>53</v>
      </c>
      <c r="I77" s="4">
        <v>2020</v>
      </c>
      <c r="J77" s="4" t="s">
        <v>32</v>
      </c>
      <c r="K77" s="4" t="s">
        <v>62</v>
      </c>
      <c r="M77" s="4" t="s">
        <v>34</v>
      </c>
      <c r="N77" s="4" t="s">
        <v>34</v>
      </c>
      <c r="O77" s="4" t="s">
        <v>34</v>
      </c>
      <c r="P77" s="4" t="s">
        <v>34</v>
      </c>
      <c r="Q77" s="4" t="s">
        <v>34</v>
      </c>
      <c r="R77" s="4" t="s">
        <v>34</v>
      </c>
      <c r="S77" s="4" t="s">
        <v>34</v>
      </c>
      <c r="T77" s="4" t="s">
        <v>34</v>
      </c>
      <c r="U77" s="4" t="s">
        <v>34</v>
      </c>
    </row>
    <row r="78" spans="1:25" s="4" customFormat="1" ht="63.75">
      <c r="A78" s="4" t="s">
        <v>277</v>
      </c>
      <c r="B78" s="16" t="s">
        <v>278</v>
      </c>
      <c r="E78" s="4" t="s">
        <v>279</v>
      </c>
      <c r="F78" s="4" t="s">
        <v>279</v>
      </c>
      <c r="G78" s="4" t="s">
        <v>42</v>
      </c>
      <c r="H78" s="4" t="s">
        <v>43</v>
      </c>
      <c r="I78" s="4" t="s">
        <v>32</v>
      </c>
      <c r="J78" s="4" t="s">
        <v>44</v>
      </c>
      <c r="K78" s="4" t="s">
        <v>33</v>
      </c>
      <c r="L78" s="4" t="s">
        <v>34</v>
      </c>
      <c r="M78" s="4" t="s">
        <v>34</v>
      </c>
      <c r="O78" s="4" t="s">
        <v>34</v>
      </c>
      <c r="P78" s="4" t="s">
        <v>34</v>
      </c>
      <c r="Q78" s="4" t="s">
        <v>34</v>
      </c>
      <c r="R78" s="4" t="s">
        <v>34</v>
      </c>
      <c r="S78" s="4" t="s">
        <v>34</v>
      </c>
      <c r="T78" s="4" t="s">
        <v>34</v>
      </c>
      <c r="U78" s="4" t="s">
        <v>34</v>
      </c>
    </row>
    <row r="79" spans="1:25" s="44" customFormat="1" ht="76.5">
      <c r="A79" s="4" t="s">
        <v>280</v>
      </c>
      <c r="B79" s="24" t="s">
        <v>281</v>
      </c>
      <c r="C79" s="4"/>
      <c r="D79" s="4"/>
      <c r="E79" s="4" t="s">
        <v>282</v>
      </c>
      <c r="F79" s="44" t="s">
        <v>282</v>
      </c>
      <c r="G79" s="4" t="s">
        <v>42</v>
      </c>
      <c r="H79" s="4" t="s">
        <v>43</v>
      </c>
      <c r="I79" s="4">
        <v>2022</v>
      </c>
      <c r="J79" s="4" t="s">
        <v>94</v>
      </c>
      <c r="K79" s="4" t="s">
        <v>33</v>
      </c>
      <c r="L79" s="4" t="s">
        <v>34</v>
      </c>
      <c r="M79" s="4" t="s">
        <v>34</v>
      </c>
      <c r="N79" s="4"/>
      <c r="O79" s="4" t="s">
        <v>34</v>
      </c>
      <c r="P79" s="4" t="s">
        <v>34</v>
      </c>
      <c r="Q79" s="4" t="s">
        <v>34</v>
      </c>
      <c r="R79" s="4" t="s">
        <v>34</v>
      </c>
      <c r="S79" s="4" t="s">
        <v>34</v>
      </c>
      <c r="T79" s="4" t="s">
        <v>34</v>
      </c>
      <c r="U79" s="4" t="s">
        <v>34</v>
      </c>
    </row>
    <row r="80" spans="1:25" s="4" customFormat="1" ht="38.25">
      <c r="A80" s="4" t="s">
        <v>283</v>
      </c>
      <c r="B80" s="16" t="s">
        <v>284</v>
      </c>
      <c r="E80" s="4" t="s">
        <v>285</v>
      </c>
      <c r="F80" s="4" t="s">
        <v>285</v>
      </c>
      <c r="G80" s="4" t="s">
        <v>42</v>
      </c>
      <c r="H80" s="4" t="s">
        <v>286</v>
      </c>
      <c r="I80" s="4">
        <v>2023</v>
      </c>
      <c r="J80" s="4" t="s">
        <v>32</v>
      </c>
      <c r="K80" s="4" t="s">
        <v>70</v>
      </c>
      <c r="L80" s="4" t="s">
        <v>34</v>
      </c>
      <c r="M80" s="4" t="s">
        <v>34</v>
      </c>
      <c r="O80" s="4" t="s">
        <v>34</v>
      </c>
      <c r="S80" s="4" t="s">
        <v>34</v>
      </c>
      <c r="U80" s="4" t="s">
        <v>34</v>
      </c>
    </row>
    <row r="81" spans="1:25" ht="38.25">
      <c r="A81" s="4" t="s">
        <v>287</v>
      </c>
      <c r="B81" s="24" t="s">
        <v>288</v>
      </c>
      <c r="E81" s="52" t="s">
        <v>289</v>
      </c>
      <c r="F81" s="4" t="s">
        <v>289</v>
      </c>
      <c r="G81" s="4" t="s">
        <v>42</v>
      </c>
      <c r="H81" s="4" t="s">
        <v>43</v>
      </c>
      <c r="I81" s="4">
        <v>2022</v>
      </c>
      <c r="J81" s="4" t="s">
        <v>44</v>
      </c>
      <c r="K81" s="4" t="s">
        <v>33</v>
      </c>
      <c r="L81" s="4" t="s">
        <v>34</v>
      </c>
      <c r="M81" s="4" t="s">
        <v>34</v>
      </c>
      <c r="O81" s="4" t="s">
        <v>34</v>
      </c>
      <c r="P81" s="4" t="s">
        <v>34</v>
      </c>
      <c r="Q81" s="4" t="s">
        <v>34</v>
      </c>
      <c r="R81" s="4" t="s">
        <v>34</v>
      </c>
      <c r="S81" s="4" t="s">
        <v>34</v>
      </c>
      <c r="T81" s="4" t="s">
        <v>34</v>
      </c>
      <c r="U81" s="4" t="s">
        <v>34</v>
      </c>
      <c r="V81" s="44"/>
      <c r="W81" s="44"/>
      <c r="X81" s="44"/>
      <c r="Y81" s="44"/>
    </row>
    <row r="82" spans="1:25" s="4" customFormat="1" ht="40.5">
      <c r="A82" s="4" t="s">
        <v>290</v>
      </c>
      <c r="B82" s="25" t="s">
        <v>291</v>
      </c>
      <c r="E82" s="4" t="s">
        <v>292</v>
      </c>
      <c r="F82" s="4" t="s">
        <v>293</v>
      </c>
      <c r="G82" s="4" t="s">
        <v>42</v>
      </c>
      <c r="H82" s="4" t="s">
        <v>43</v>
      </c>
      <c r="I82" s="4">
        <v>2019</v>
      </c>
      <c r="J82" s="4" t="s">
        <v>44</v>
      </c>
      <c r="K82" s="4" t="s">
        <v>33</v>
      </c>
      <c r="L82" s="4" t="s">
        <v>34</v>
      </c>
      <c r="M82" s="4" t="s">
        <v>34</v>
      </c>
      <c r="N82" s="4" t="s">
        <v>34</v>
      </c>
      <c r="S82" s="4" t="s">
        <v>34</v>
      </c>
      <c r="T82" s="4" t="s">
        <v>34</v>
      </c>
      <c r="U82" s="4" t="s">
        <v>34</v>
      </c>
    </row>
    <row r="83" spans="1:25" s="4" customFormat="1" ht="40.5">
      <c r="A83" s="4" t="s">
        <v>294</v>
      </c>
      <c r="B83" s="25" t="s">
        <v>295</v>
      </c>
      <c r="E83" s="4" t="s">
        <v>296</v>
      </c>
      <c r="F83" s="4" t="s">
        <v>297</v>
      </c>
      <c r="G83" s="4" t="s">
        <v>42</v>
      </c>
      <c r="H83" s="4" t="s">
        <v>43</v>
      </c>
      <c r="I83" s="4" t="s">
        <v>298</v>
      </c>
      <c r="J83" s="4" t="s">
        <v>94</v>
      </c>
      <c r="K83" s="4" t="s">
        <v>33</v>
      </c>
      <c r="L83" s="4" t="s">
        <v>34</v>
      </c>
      <c r="M83" s="4" t="s">
        <v>34</v>
      </c>
      <c r="O83" s="4" t="s">
        <v>34</v>
      </c>
      <c r="P83" s="4" t="s">
        <v>34</v>
      </c>
      <c r="Q83" s="4" t="s">
        <v>34</v>
      </c>
      <c r="R83" s="4" t="s">
        <v>34</v>
      </c>
      <c r="S83" s="4" t="s">
        <v>34</v>
      </c>
      <c r="T83" s="4" t="s">
        <v>34</v>
      </c>
      <c r="U83" s="4" t="s">
        <v>34</v>
      </c>
    </row>
    <row r="84" spans="1:25" s="4" customFormat="1" ht="51">
      <c r="A84" s="4" t="s">
        <v>299</v>
      </c>
      <c r="B84" s="25" t="s">
        <v>300</v>
      </c>
      <c r="E84" s="4" t="s">
        <v>301</v>
      </c>
      <c r="F84" s="4" t="s">
        <v>302</v>
      </c>
      <c r="G84" s="4" t="s">
        <v>42</v>
      </c>
      <c r="H84" s="4" t="s">
        <v>185</v>
      </c>
      <c r="I84" s="4">
        <v>2022</v>
      </c>
      <c r="J84" s="4" t="s">
        <v>44</v>
      </c>
      <c r="K84" s="4" t="s">
        <v>33</v>
      </c>
      <c r="L84" s="4" t="s">
        <v>34</v>
      </c>
      <c r="M84" s="4" t="s">
        <v>34</v>
      </c>
      <c r="O84" s="4" t="s">
        <v>34</v>
      </c>
      <c r="P84" s="4" t="s">
        <v>34</v>
      </c>
      <c r="S84" s="4" t="s">
        <v>34</v>
      </c>
      <c r="T84" s="4" t="s">
        <v>34</v>
      </c>
      <c r="U84" s="4" t="s">
        <v>34</v>
      </c>
    </row>
    <row r="85" spans="1:25" s="4" customFormat="1" ht="51">
      <c r="A85" s="4" t="s">
        <v>303</v>
      </c>
      <c r="B85" s="24" t="s">
        <v>304</v>
      </c>
      <c r="E85" s="4" t="s">
        <v>305</v>
      </c>
      <c r="F85" s="4" t="s">
        <v>305</v>
      </c>
      <c r="G85" s="4" t="s">
        <v>42</v>
      </c>
      <c r="H85" s="4" t="s">
        <v>32</v>
      </c>
      <c r="I85" s="4" t="s">
        <v>32</v>
      </c>
      <c r="J85" s="4" t="s">
        <v>32</v>
      </c>
      <c r="K85" s="4" t="s">
        <v>33</v>
      </c>
      <c r="L85" s="4" t="s">
        <v>34</v>
      </c>
      <c r="M85" s="4" t="s">
        <v>34</v>
      </c>
      <c r="O85" s="4" t="s">
        <v>34</v>
      </c>
      <c r="P85" s="4" t="s">
        <v>34</v>
      </c>
      <c r="Q85" s="4" t="s">
        <v>34</v>
      </c>
      <c r="R85" s="4" t="s">
        <v>34</v>
      </c>
      <c r="S85" s="4" t="s">
        <v>34</v>
      </c>
      <c r="T85" s="4" t="s">
        <v>34</v>
      </c>
      <c r="U85" s="4" t="s">
        <v>34</v>
      </c>
    </row>
    <row r="86" spans="1:25" s="4" customFormat="1" ht="63.75">
      <c r="A86" s="4" t="s">
        <v>306</v>
      </c>
      <c r="B86" s="24" t="s">
        <v>307</v>
      </c>
      <c r="E86" s="4" t="s">
        <v>308</v>
      </c>
      <c r="F86" s="4" t="s">
        <v>308</v>
      </c>
      <c r="G86" s="4" t="s">
        <v>42</v>
      </c>
      <c r="H86" s="4" t="s">
        <v>43</v>
      </c>
      <c r="I86" s="4">
        <v>2023</v>
      </c>
      <c r="J86" s="4" t="s">
        <v>44</v>
      </c>
      <c r="K86" s="4" t="s">
        <v>70</v>
      </c>
      <c r="L86" s="4" t="s">
        <v>34</v>
      </c>
      <c r="M86" s="4" t="s">
        <v>34</v>
      </c>
      <c r="O86" s="4" t="s">
        <v>34</v>
      </c>
      <c r="S86" s="4" t="s">
        <v>34</v>
      </c>
      <c r="T86" s="4" t="s">
        <v>34</v>
      </c>
      <c r="U86" s="4" t="s">
        <v>34</v>
      </c>
    </row>
    <row r="87" spans="1:25" s="4" customFormat="1" ht="102">
      <c r="A87" s="4" t="s">
        <v>309</v>
      </c>
      <c r="B87" s="16" t="s">
        <v>310</v>
      </c>
      <c r="E87" s="48" t="s">
        <v>311</v>
      </c>
      <c r="F87" s="4" t="s">
        <v>312</v>
      </c>
      <c r="G87" s="4" t="s">
        <v>42</v>
      </c>
      <c r="H87" s="4" t="s">
        <v>43</v>
      </c>
      <c r="I87" s="4">
        <v>2020</v>
      </c>
      <c r="J87" s="4" t="s">
        <v>44</v>
      </c>
      <c r="K87" s="4" t="s">
        <v>33</v>
      </c>
      <c r="L87" s="4" t="s">
        <v>34</v>
      </c>
      <c r="M87" s="4" t="s">
        <v>34</v>
      </c>
      <c r="O87" s="4" t="s">
        <v>34</v>
      </c>
      <c r="P87" s="4" t="s">
        <v>34</v>
      </c>
      <c r="Q87" s="4" t="s">
        <v>34</v>
      </c>
      <c r="R87" s="4" t="s">
        <v>34</v>
      </c>
      <c r="S87" s="4" t="s">
        <v>34</v>
      </c>
      <c r="T87" s="4" t="s">
        <v>34</v>
      </c>
      <c r="U87" s="4" t="s">
        <v>34</v>
      </c>
    </row>
    <row r="88" spans="1:25" ht="38.25">
      <c r="A88" s="4" t="s">
        <v>313</v>
      </c>
      <c r="B88" s="16" t="s">
        <v>314</v>
      </c>
      <c r="D88" s="16"/>
      <c r="E88" s="4" t="s">
        <v>315</v>
      </c>
      <c r="F88" s="4" t="s">
        <v>315</v>
      </c>
      <c r="G88" s="4" t="s">
        <v>316</v>
      </c>
      <c r="H88" s="4" t="s">
        <v>43</v>
      </c>
      <c r="I88" s="4">
        <v>2022</v>
      </c>
      <c r="J88" s="4" t="s">
        <v>44</v>
      </c>
      <c r="K88" s="4" t="s">
        <v>33</v>
      </c>
      <c r="L88" s="4" t="s">
        <v>34</v>
      </c>
      <c r="M88" s="4" t="s">
        <v>34</v>
      </c>
      <c r="O88" s="4" t="s">
        <v>34</v>
      </c>
      <c r="P88" s="4" t="s">
        <v>34</v>
      </c>
      <c r="Q88" s="4" t="s">
        <v>34</v>
      </c>
      <c r="S88" s="4" t="s">
        <v>34</v>
      </c>
      <c r="T88" s="4" t="s">
        <v>34</v>
      </c>
      <c r="U88" s="4" t="s">
        <v>34</v>
      </c>
    </row>
    <row r="89" spans="1:25" ht="40.5">
      <c r="A89" s="4" t="s">
        <v>317</v>
      </c>
      <c r="B89" s="37" t="s">
        <v>318</v>
      </c>
      <c r="E89" s="4" t="s">
        <v>319</v>
      </c>
      <c r="F89" s="4" t="s">
        <v>320</v>
      </c>
      <c r="G89" s="4" t="s">
        <v>321</v>
      </c>
      <c r="H89" s="4" t="s">
        <v>43</v>
      </c>
      <c r="I89" s="4" t="s">
        <v>32</v>
      </c>
      <c r="J89" s="4" t="s">
        <v>44</v>
      </c>
      <c r="K89" s="4" t="s">
        <v>62</v>
      </c>
      <c r="L89" s="4" t="s">
        <v>34</v>
      </c>
      <c r="M89" s="4" t="s">
        <v>34</v>
      </c>
      <c r="N89" s="4" t="s">
        <v>34</v>
      </c>
      <c r="O89" s="4" t="s">
        <v>34</v>
      </c>
      <c r="P89" s="4" t="s">
        <v>34</v>
      </c>
      <c r="Q89" s="4" t="s">
        <v>34</v>
      </c>
      <c r="R89" s="4" t="s">
        <v>34</v>
      </c>
      <c r="S89" s="4" t="s">
        <v>34</v>
      </c>
      <c r="T89" s="4" t="s">
        <v>34</v>
      </c>
      <c r="U89" s="4" t="s">
        <v>34</v>
      </c>
      <c r="V89" s="4" t="s">
        <v>34</v>
      </c>
      <c r="W89" s="44"/>
      <c r="X89" s="4" t="s">
        <v>34</v>
      </c>
      <c r="Y89" s="4" t="s">
        <v>34</v>
      </c>
    </row>
    <row r="90" spans="1:25" ht="38.25">
      <c r="A90" s="4" t="s">
        <v>317</v>
      </c>
      <c r="B90" s="24" t="s">
        <v>318</v>
      </c>
      <c r="E90" s="4" t="s">
        <v>319</v>
      </c>
      <c r="F90" s="4" t="s">
        <v>320</v>
      </c>
      <c r="G90" s="4" t="s">
        <v>322</v>
      </c>
      <c r="H90" s="4" t="s">
        <v>43</v>
      </c>
      <c r="I90" s="4" t="s">
        <v>32</v>
      </c>
      <c r="J90" s="4" t="s">
        <v>44</v>
      </c>
      <c r="K90" s="4" t="s">
        <v>62</v>
      </c>
      <c r="L90" s="4" t="s">
        <v>34</v>
      </c>
      <c r="M90" s="4" t="s">
        <v>34</v>
      </c>
      <c r="N90" s="4" t="s">
        <v>34</v>
      </c>
      <c r="O90" s="4" t="s">
        <v>34</v>
      </c>
      <c r="P90" s="4" t="s">
        <v>34</v>
      </c>
      <c r="Q90" s="4" t="s">
        <v>34</v>
      </c>
      <c r="R90" s="4" t="s">
        <v>34</v>
      </c>
      <c r="S90" s="4" t="s">
        <v>34</v>
      </c>
      <c r="T90" s="4" t="s">
        <v>34</v>
      </c>
      <c r="U90" s="4" t="s">
        <v>34</v>
      </c>
      <c r="V90" s="4" t="s">
        <v>34</v>
      </c>
      <c r="W90" s="44"/>
      <c r="X90" s="4" t="s">
        <v>34</v>
      </c>
      <c r="Y90" s="4" t="s">
        <v>34</v>
      </c>
    </row>
    <row r="91" spans="1:25" ht="40.5">
      <c r="A91" s="4" t="s">
        <v>317</v>
      </c>
      <c r="B91" s="37" t="s">
        <v>318</v>
      </c>
      <c r="E91" s="4" t="s">
        <v>319</v>
      </c>
      <c r="F91" s="4" t="s">
        <v>320</v>
      </c>
      <c r="G91" s="4" t="s">
        <v>323</v>
      </c>
      <c r="H91" s="4" t="s">
        <v>43</v>
      </c>
      <c r="I91" s="4" t="s">
        <v>32</v>
      </c>
      <c r="J91" s="4" t="s">
        <v>44</v>
      </c>
      <c r="K91" s="4" t="s">
        <v>62</v>
      </c>
      <c r="L91" s="4" t="s">
        <v>34</v>
      </c>
      <c r="M91" s="4" t="s">
        <v>34</v>
      </c>
      <c r="N91" s="4" t="s">
        <v>34</v>
      </c>
      <c r="O91" s="4" t="s">
        <v>34</v>
      </c>
      <c r="P91" s="4" t="s">
        <v>34</v>
      </c>
      <c r="Q91" s="4" t="s">
        <v>34</v>
      </c>
      <c r="R91" s="4" t="s">
        <v>34</v>
      </c>
      <c r="S91" s="4" t="s">
        <v>34</v>
      </c>
      <c r="T91" s="4" t="s">
        <v>34</v>
      </c>
      <c r="U91" s="4" t="s">
        <v>34</v>
      </c>
      <c r="V91" s="4" t="s">
        <v>34</v>
      </c>
      <c r="W91" s="44"/>
      <c r="X91" s="4" t="s">
        <v>34</v>
      </c>
      <c r="Y91" s="4" t="s">
        <v>34</v>
      </c>
    </row>
    <row r="92" spans="1:25" ht="38.25">
      <c r="A92" s="4" t="s">
        <v>317</v>
      </c>
      <c r="B92" s="24" t="s">
        <v>318</v>
      </c>
      <c r="E92" s="4" t="s">
        <v>319</v>
      </c>
      <c r="F92" s="4" t="s">
        <v>320</v>
      </c>
      <c r="G92" s="4" t="s">
        <v>42</v>
      </c>
      <c r="H92" s="4" t="s">
        <v>43</v>
      </c>
      <c r="I92" s="4" t="s">
        <v>32</v>
      </c>
      <c r="J92" s="4" t="s">
        <v>44</v>
      </c>
      <c r="K92" s="4" t="s">
        <v>62</v>
      </c>
      <c r="L92" s="4" t="s">
        <v>34</v>
      </c>
      <c r="M92" s="4" t="s">
        <v>34</v>
      </c>
      <c r="N92" s="4" t="s">
        <v>34</v>
      </c>
      <c r="O92" s="4" t="s">
        <v>34</v>
      </c>
      <c r="P92" s="4" t="s">
        <v>34</v>
      </c>
      <c r="Q92" s="4" t="s">
        <v>34</v>
      </c>
      <c r="R92" s="4" t="s">
        <v>34</v>
      </c>
      <c r="S92" s="4" t="s">
        <v>34</v>
      </c>
      <c r="T92" s="4" t="s">
        <v>34</v>
      </c>
      <c r="U92" s="4" t="s">
        <v>34</v>
      </c>
      <c r="V92" s="4" t="s">
        <v>34</v>
      </c>
      <c r="W92" s="44"/>
      <c r="X92" s="4" t="s">
        <v>34</v>
      </c>
      <c r="Y92" s="4" t="s">
        <v>34</v>
      </c>
    </row>
    <row r="93" spans="1:25" ht="38.25">
      <c r="A93" s="4" t="s">
        <v>324</v>
      </c>
      <c r="B93" s="16" t="s">
        <v>325</v>
      </c>
      <c r="D93" s="16"/>
      <c r="E93" s="4" t="s">
        <v>326</v>
      </c>
      <c r="F93" s="4" t="s">
        <v>327</v>
      </c>
      <c r="G93" s="4" t="s">
        <v>42</v>
      </c>
      <c r="H93" s="4" t="s">
        <v>328</v>
      </c>
      <c r="I93" s="4">
        <v>2021</v>
      </c>
      <c r="J93" s="4" t="s">
        <v>32</v>
      </c>
      <c r="K93" s="4" t="s">
        <v>33</v>
      </c>
      <c r="L93" s="4" t="s">
        <v>34</v>
      </c>
      <c r="M93" s="4" t="s">
        <v>34</v>
      </c>
      <c r="O93" s="4" t="s">
        <v>34</v>
      </c>
      <c r="P93" s="4" t="s">
        <v>34</v>
      </c>
      <c r="Q93" s="4" t="s">
        <v>34</v>
      </c>
      <c r="S93" s="4" t="s">
        <v>34</v>
      </c>
      <c r="T93" s="4" t="s">
        <v>34</v>
      </c>
      <c r="U93" s="4" t="s">
        <v>34</v>
      </c>
      <c r="V93" s="4"/>
      <c r="W93" s="4"/>
      <c r="X93" s="4"/>
      <c r="Y93" s="4"/>
    </row>
    <row r="94" spans="1:25" ht="63.75">
      <c r="A94" s="4" t="s">
        <v>329</v>
      </c>
      <c r="B94" s="16" t="s">
        <v>330</v>
      </c>
      <c r="E94" s="4" t="s">
        <v>331</v>
      </c>
      <c r="F94" s="4" t="s">
        <v>332</v>
      </c>
      <c r="G94" s="4" t="s">
        <v>42</v>
      </c>
      <c r="H94" s="4" t="s">
        <v>333</v>
      </c>
      <c r="I94" s="4">
        <v>2017</v>
      </c>
      <c r="J94" s="4" t="s">
        <v>32</v>
      </c>
      <c r="K94" s="4" t="s">
        <v>62</v>
      </c>
      <c r="L94" s="4" t="s">
        <v>34</v>
      </c>
      <c r="M94" s="4" t="s">
        <v>34</v>
      </c>
      <c r="N94" s="4" t="s">
        <v>34</v>
      </c>
      <c r="O94" s="4" t="s">
        <v>34</v>
      </c>
      <c r="P94" s="4" t="s">
        <v>34</v>
      </c>
      <c r="Q94" s="4" t="s">
        <v>34</v>
      </c>
      <c r="R94" s="4" t="s">
        <v>34</v>
      </c>
      <c r="S94" s="4" t="s">
        <v>34</v>
      </c>
      <c r="T94" s="4" t="s">
        <v>34</v>
      </c>
      <c r="U94" s="4" t="s">
        <v>34</v>
      </c>
      <c r="V94" s="4"/>
      <c r="W94" s="4"/>
      <c r="Y94" s="4"/>
    </row>
    <row r="95" spans="1:25" ht="51">
      <c r="A95" s="4" t="s">
        <v>334</v>
      </c>
      <c r="B95" s="16" t="s">
        <v>335</v>
      </c>
      <c r="E95" s="4" t="s">
        <v>336</v>
      </c>
      <c r="F95" s="4" t="s">
        <v>336</v>
      </c>
      <c r="G95" s="4" t="s">
        <v>42</v>
      </c>
      <c r="H95" s="4" t="s">
        <v>43</v>
      </c>
      <c r="I95" s="4">
        <v>2022</v>
      </c>
      <c r="J95" s="4" t="s">
        <v>44</v>
      </c>
      <c r="K95" s="4" t="s">
        <v>62</v>
      </c>
      <c r="L95" s="4" t="s">
        <v>34</v>
      </c>
      <c r="M95" s="4" t="s">
        <v>34</v>
      </c>
      <c r="O95" s="4" t="s">
        <v>34</v>
      </c>
      <c r="P95" s="4" t="s">
        <v>34</v>
      </c>
      <c r="S95" s="4" t="s">
        <v>34</v>
      </c>
      <c r="T95" s="4" t="s">
        <v>34</v>
      </c>
      <c r="U95" s="4" t="s">
        <v>34</v>
      </c>
      <c r="V95" s="4"/>
      <c r="W95" s="4"/>
      <c r="X95" s="4"/>
      <c r="Y95" s="4"/>
    </row>
    <row r="96" spans="1:25" ht="63.75">
      <c r="A96" s="4" t="s">
        <v>337</v>
      </c>
      <c r="B96" s="16" t="s">
        <v>338</v>
      </c>
      <c r="E96" s="4" t="s">
        <v>339</v>
      </c>
      <c r="F96" s="4" t="s">
        <v>340</v>
      </c>
      <c r="G96" s="4" t="s">
        <v>42</v>
      </c>
      <c r="H96" s="4" t="s">
        <v>43</v>
      </c>
      <c r="I96" s="4">
        <v>2022</v>
      </c>
      <c r="J96" s="4" t="s">
        <v>44</v>
      </c>
      <c r="K96" s="4" t="s">
        <v>62</v>
      </c>
      <c r="L96" s="4" t="s">
        <v>34</v>
      </c>
      <c r="M96" s="4" t="s">
        <v>34</v>
      </c>
      <c r="N96" s="4" t="s">
        <v>34</v>
      </c>
      <c r="O96" s="4" t="s">
        <v>34</v>
      </c>
      <c r="P96" s="4" t="s">
        <v>34</v>
      </c>
      <c r="Q96" s="4" t="s">
        <v>34</v>
      </c>
      <c r="R96" s="4" t="s">
        <v>34</v>
      </c>
      <c r="S96" s="4" t="s">
        <v>34</v>
      </c>
      <c r="T96" s="4" t="s">
        <v>34</v>
      </c>
      <c r="U96" s="4" t="s">
        <v>34</v>
      </c>
    </row>
    <row r="97" spans="1:25" s="4" customFormat="1" ht="51.95" customHeight="1">
      <c r="A97" s="4" t="s">
        <v>341</v>
      </c>
      <c r="B97" s="25" t="s">
        <v>342</v>
      </c>
      <c r="E97" s="4" t="s">
        <v>343</v>
      </c>
      <c r="F97" s="4" t="s">
        <v>343</v>
      </c>
      <c r="G97" s="4" t="s">
        <v>42</v>
      </c>
      <c r="H97" s="4" t="s">
        <v>43</v>
      </c>
      <c r="I97" s="4">
        <v>2020</v>
      </c>
      <c r="J97" s="4" t="s">
        <v>44</v>
      </c>
      <c r="K97" s="4" t="s">
        <v>33</v>
      </c>
      <c r="L97" s="4" t="s">
        <v>34</v>
      </c>
      <c r="M97" s="4" t="s">
        <v>34</v>
      </c>
      <c r="P97" s="4" t="s">
        <v>34</v>
      </c>
      <c r="S97" s="4" t="s">
        <v>34</v>
      </c>
      <c r="T97" s="4" t="s">
        <v>34</v>
      </c>
      <c r="U97" s="4" t="s">
        <v>34</v>
      </c>
    </row>
    <row r="98" spans="1:25" ht="51">
      <c r="A98" s="4" t="s">
        <v>344</v>
      </c>
      <c r="B98" s="16" t="s">
        <v>345</v>
      </c>
      <c r="E98" s="4" t="s">
        <v>346</v>
      </c>
      <c r="F98" s="4" t="s">
        <v>346</v>
      </c>
      <c r="G98" s="4" t="s">
        <v>42</v>
      </c>
      <c r="H98" s="4" t="s">
        <v>43</v>
      </c>
      <c r="I98" s="4">
        <v>2022</v>
      </c>
      <c r="J98" s="4" t="s">
        <v>44</v>
      </c>
      <c r="K98" s="4" t="s">
        <v>33</v>
      </c>
      <c r="L98" s="4" t="s">
        <v>34</v>
      </c>
      <c r="M98" s="4" t="s">
        <v>34</v>
      </c>
      <c r="O98" s="4" t="s">
        <v>34</v>
      </c>
      <c r="P98" s="4" t="s">
        <v>34</v>
      </c>
      <c r="S98" s="4" t="s">
        <v>34</v>
      </c>
      <c r="T98" s="4" t="s">
        <v>34</v>
      </c>
      <c r="U98" s="4" t="s">
        <v>34</v>
      </c>
    </row>
    <row r="99" spans="1:25" ht="51">
      <c r="A99" s="4" t="s">
        <v>347</v>
      </c>
      <c r="B99" s="25" t="s">
        <v>348</v>
      </c>
      <c r="E99" s="4" t="s">
        <v>349</v>
      </c>
      <c r="F99" s="4" t="s">
        <v>350</v>
      </c>
      <c r="G99" s="4" t="s">
        <v>42</v>
      </c>
      <c r="H99" s="45" t="s">
        <v>351</v>
      </c>
      <c r="I99" s="4">
        <v>2022</v>
      </c>
      <c r="J99" s="4" t="s">
        <v>32</v>
      </c>
      <c r="K99" s="4" t="s">
        <v>33</v>
      </c>
      <c r="L99" s="4" t="s">
        <v>34</v>
      </c>
      <c r="M99" s="4" t="s">
        <v>34</v>
      </c>
      <c r="O99" s="4" t="s">
        <v>34</v>
      </c>
      <c r="P99" s="4" t="s">
        <v>34</v>
      </c>
      <c r="Q99" s="4" t="s">
        <v>34</v>
      </c>
      <c r="R99" s="4" t="s">
        <v>34</v>
      </c>
      <c r="S99" s="44"/>
      <c r="T99" s="44"/>
      <c r="U99" s="44"/>
      <c r="V99" s="44"/>
      <c r="W99" s="44"/>
      <c r="X99" s="44"/>
      <c r="Y99" s="44"/>
    </row>
    <row r="100" spans="1:25" s="4" customFormat="1" ht="51.95" customHeight="1">
      <c r="A100" s="4" t="s">
        <v>352</v>
      </c>
      <c r="B100" s="25" t="s">
        <v>353</v>
      </c>
      <c r="E100" s="4" t="s">
        <v>354</v>
      </c>
      <c r="F100" s="4" t="s">
        <v>354</v>
      </c>
      <c r="G100" s="4" t="s">
        <v>42</v>
      </c>
      <c r="H100" s="4" t="s">
        <v>355</v>
      </c>
      <c r="I100" s="4">
        <v>2023</v>
      </c>
      <c r="J100" s="4" t="s">
        <v>32</v>
      </c>
      <c r="K100" s="4" t="s">
        <v>33</v>
      </c>
      <c r="L100" s="4" t="s">
        <v>34</v>
      </c>
      <c r="M100" s="4" t="s">
        <v>34</v>
      </c>
      <c r="O100" s="4" t="s">
        <v>34</v>
      </c>
      <c r="P100" s="4" t="s">
        <v>34</v>
      </c>
      <c r="S100" s="4" t="s">
        <v>34</v>
      </c>
      <c r="T100" s="4" t="s">
        <v>34</v>
      </c>
      <c r="U100" s="4" t="s">
        <v>34</v>
      </c>
    </row>
    <row r="101" spans="1:25" ht="38.25">
      <c r="A101" s="4" t="s">
        <v>356</v>
      </c>
      <c r="B101" s="16" t="s">
        <v>357</v>
      </c>
      <c r="E101" s="4" t="s">
        <v>358</v>
      </c>
      <c r="F101" s="4" t="s">
        <v>358</v>
      </c>
      <c r="G101" s="4" t="s">
        <v>42</v>
      </c>
      <c r="H101" s="4" t="s">
        <v>43</v>
      </c>
      <c r="I101" s="4" t="s">
        <v>32</v>
      </c>
      <c r="J101" s="4" t="s">
        <v>44</v>
      </c>
      <c r="K101" s="4" t="s">
        <v>33</v>
      </c>
      <c r="L101" s="4" t="s">
        <v>34</v>
      </c>
      <c r="M101" s="4" t="s">
        <v>34</v>
      </c>
      <c r="O101" s="4" t="s">
        <v>34</v>
      </c>
      <c r="P101" s="4" t="s">
        <v>34</v>
      </c>
      <c r="Q101" s="4" t="s">
        <v>34</v>
      </c>
      <c r="R101" s="4" t="s">
        <v>34</v>
      </c>
      <c r="S101" s="4" t="s">
        <v>34</v>
      </c>
      <c r="T101" s="4" t="s">
        <v>34</v>
      </c>
      <c r="U101" s="4" t="s">
        <v>34</v>
      </c>
    </row>
    <row r="102" spans="1:25" ht="51">
      <c r="A102" s="4" t="s">
        <v>359</v>
      </c>
      <c r="B102" s="16" t="s">
        <v>360</v>
      </c>
      <c r="E102" s="4" t="s">
        <v>361</v>
      </c>
      <c r="F102" s="4" t="s">
        <v>361</v>
      </c>
      <c r="G102" s="4" t="s">
        <v>42</v>
      </c>
      <c r="H102" s="4" t="s">
        <v>362</v>
      </c>
      <c r="I102" s="4">
        <v>2023</v>
      </c>
      <c r="J102" s="4" t="s">
        <v>44</v>
      </c>
      <c r="K102" s="4" t="s">
        <v>33</v>
      </c>
      <c r="L102" s="4" t="s">
        <v>34</v>
      </c>
      <c r="M102" s="4" t="s">
        <v>34</v>
      </c>
      <c r="R102" s="4" t="s">
        <v>34</v>
      </c>
      <c r="S102" s="4" t="s">
        <v>34</v>
      </c>
      <c r="T102" s="4" t="s">
        <v>34</v>
      </c>
      <c r="U102" s="4" t="s">
        <v>34</v>
      </c>
      <c r="Y102" s="4" t="s">
        <v>34</v>
      </c>
    </row>
    <row r="103" spans="1:25" ht="51">
      <c r="A103" s="4" t="s">
        <v>363</v>
      </c>
      <c r="B103" s="16" t="s">
        <v>364</v>
      </c>
      <c r="E103" s="4" t="s">
        <v>365</v>
      </c>
      <c r="F103" s="4" t="s">
        <v>365</v>
      </c>
      <c r="G103" s="4" t="s">
        <v>42</v>
      </c>
      <c r="H103" s="4" t="s">
        <v>43</v>
      </c>
      <c r="I103" s="4">
        <v>2023</v>
      </c>
      <c r="J103" s="4" t="s">
        <v>44</v>
      </c>
      <c r="K103" s="4" t="s">
        <v>33</v>
      </c>
      <c r="L103" s="4" t="s">
        <v>34</v>
      </c>
      <c r="M103" s="4" t="s">
        <v>34</v>
      </c>
      <c r="O103" s="4" t="s">
        <v>34</v>
      </c>
      <c r="P103" s="4" t="s">
        <v>34</v>
      </c>
      <c r="R103" s="4" t="s">
        <v>34</v>
      </c>
      <c r="S103" s="4" t="s">
        <v>34</v>
      </c>
      <c r="T103" s="4" t="s">
        <v>34</v>
      </c>
      <c r="U103" s="4" t="s">
        <v>34</v>
      </c>
    </row>
    <row r="104" spans="1:25" s="4" customFormat="1" ht="63.75">
      <c r="A104" s="4" t="s">
        <v>366</v>
      </c>
      <c r="B104" s="16" t="s">
        <v>367</v>
      </c>
      <c r="E104" s="4" t="s">
        <v>368</v>
      </c>
      <c r="F104" s="4" t="s">
        <v>368</v>
      </c>
      <c r="G104" s="4" t="s">
        <v>42</v>
      </c>
      <c r="H104" s="4" t="s">
        <v>31</v>
      </c>
      <c r="I104" s="4">
        <v>2020</v>
      </c>
      <c r="J104" s="4" t="s">
        <v>32</v>
      </c>
      <c r="K104" s="4" t="s">
        <v>33</v>
      </c>
      <c r="L104" s="4" t="s">
        <v>34</v>
      </c>
      <c r="O104" s="4" t="s">
        <v>34</v>
      </c>
      <c r="P104" s="4" t="s">
        <v>34</v>
      </c>
      <c r="Q104" s="4" t="s">
        <v>34</v>
      </c>
      <c r="R104" s="4" t="s">
        <v>34</v>
      </c>
      <c r="S104" s="4" t="s">
        <v>34</v>
      </c>
      <c r="T104" s="4" t="s">
        <v>34</v>
      </c>
      <c r="U104" s="4" t="s">
        <v>34</v>
      </c>
    </row>
    <row r="105" spans="1:25" ht="63.75">
      <c r="A105" s="4" t="s">
        <v>369</v>
      </c>
      <c r="B105" s="16" t="s">
        <v>370</v>
      </c>
      <c r="E105" s="4" t="s">
        <v>371</v>
      </c>
      <c r="F105" s="4" t="s">
        <v>371</v>
      </c>
      <c r="G105" s="4" t="s">
        <v>42</v>
      </c>
      <c r="H105" s="4" t="s">
        <v>43</v>
      </c>
      <c r="I105" s="4">
        <v>2020</v>
      </c>
      <c r="J105" s="4" t="s">
        <v>44</v>
      </c>
      <c r="K105" s="4" t="s">
        <v>33</v>
      </c>
      <c r="L105" s="4" t="s">
        <v>34</v>
      </c>
      <c r="M105" s="4" t="s">
        <v>34</v>
      </c>
      <c r="O105" s="4" t="s">
        <v>34</v>
      </c>
      <c r="P105" s="4" t="s">
        <v>34</v>
      </c>
      <c r="Q105" s="4" t="s">
        <v>34</v>
      </c>
      <c r="R105" s="4" t="s">
        <v>34</v>
      </c>
      <c r="S105" s="4" t="s">
        <v>34</v>
      </c>
      <c r="T105" s="4" t="s">
        <v>34</v>
      </c>
      <c r="U105" s="4" t="s">
        <v>34</v>
      </c>
    </row>
    <row r="106" spans="1:25" ht="63.75">
      <c r="A106" s="4" t="s">
        <v>372</v>
      </c>
      <c r="B106" s="16" t="s">
        <v>373</v>
      </c>
      <c r="E106" s="4" t="s">
        <v>343</v>
      </c>
      <c r="F106" s="4" t="s">
        <v>343</v>
      </c>
      <c r="G106" s="4" t="s">
        <v>42</v>
      </c>
      <c r="H106" s="4" t="s">
        <v>43</v>
      </c>
      <c r="I106" s="4">
        <v>2020</v>
      </c>
      <c r="J106" s="4" t="s">
        <v>44</v>
      </c>
      <c r="K106" s="4" t="s">
        <v>33</v>
      </c>
      <c r="L106" s="4" t="s">
        <v>34</v>
      </c>
      <c r="M106" s="4" t="s">
        <v>34</v>
      </c>
      <c r="O106" s="4" t="s">
        <v>34</v>
      </c>
      <c r="S106" s="4" t="s">
        <v>34</v>
      </c>
      <c r="T106" s="4"/>
      <c r="U106" s="4"/>
    </row>
    <row r="107" spans="1:25" ht="51">
      <c r="A107" s="4" t="s">
        <v>374</v>
      </c>
      <c r="B107" s="16" t="s">
        <v>373</v>
      </c>
      <c r="E107" s="4" t="s">
        <v>343</v>
      </c>
      <c r="F107" s="4" t="s">
        <v>343</v>
      </c>
      <c r="G107" s="4" t="s">
        <v>42</v>
      </c>
      <c r="H107" s="4" t="s">
        <v>43</v>
      </c>
      <c r="I107" s="4">
        <v>2020</v>
      </c>
      <c r="J107" s="4" t="s">
        <v>44</v>
      </c>
      <c r="K107" s="4" t="s">
        <v>33</v>
      </c>
      <c r="L107" s="4" t="s">
        <v>34</v>
      </c>
      <c r="M107" s="4" t="s">
        <v>34</v>
      </c>
      <c r="O107" s="4" t="s">
        <v>34</v>
      </c>
      <c r="S107" s="4" t="s">
        <v>34</v>
      </c>
      <c r="T107" s="4"/>
      <c r="U107" s="4"/>
    </row>
    <row r="108" spans="1:25" s="14" customFormat="1" ht="63.75">
      <c r="A108" s="42" t="s">
        <v>375</v>
      </c>
      <c r="B108" s="16" t="s">
        <v>373</v>
      </c>
      <c r="C108" s="42"/>
      <c r="D108" s="42"/>
      <c r="E108" s="42" t="s">
        <v>343</v>
      </c>
      <c r="F108" s="42" t="s">
        <v>343</v>
      </c>
      <c r="G108" s="4" t="s">
        <v>42</v>
      </c>
      <c r="H108" s="4" t="s">
        <v>43</v>
      </c>
      <c r="I108" s="42">
        <v>2020</v>
      </c>
      <c r="J108" s="42" t="s">
        <v>44</v>
      </c>
      <c r="K108" s="42" t="s">
        <v>33</v>
      </c>
      <c r="L108" s="4" t="s">
        <v>34</v>
      </c>
      <c r="M108" s="42"/>
      <c r="N108" s="42"/>
      <c r="O108" s="4" t="s">
        <v>34</v>
      </c>
      <c r="P108" s="4" t="s">
        <v>34</v>
      </c>
      <c r="Q108" s="4" t="s">
        <v>34</v>
      </c>
      <c r="R108" s="42"/>
      <c r="S108" s="4" t="s">
        <v>34</v>
      </c>
      <c r="T108" s="4" t="s">
        <v>34</v>
      </c>
      <c r="U108" s="4" t="s">
        <v>34</v>
      </c>
    </row>
    <row r="109" spans="1:25" ht="51">
      <c r="A109" s="4" t="s">
        <v>376</v>
      </c>
      <c r="B109" s="16" t="s">
        <v>373</v>
      </c>
      <c r="E109" s="4" t="s">
        <v>343</v>
      </c>
      <c r="F109" s="4" t="s">
        <v>343</v>
      </c>
      <c r="G109" s="4" t="s">
        <v>42</v>
      </c>
      <c r="H109" s="4" t="s">
        <v>43</v>
      </c>
      <c r="I109" s="4">
        <v>2020</v>
      </c>
      <c r="J109" s="4" t="s">
        <v>44</v>
      </c>
      <c r="K109" s="4" t="s">
        <v>33</v>
      </c>
      <c r="L109" s="4" t="s">
        <v>34</v>
      </c>
      <c r="M109" s="4" t="s">
        <v>34</v>
      </c>
      <c r="O109" s="4" t="s">
        <v>34</v>
      </c>
      <c r="P109" s="4" t="s">
        <v>34</v>
      </c>
      <c r="S109" s="4" t="s">
        <v>34</v>
      </c>
      <c r="T109" s="4" t="s">
        <v>34</v>
      </c>
      <c r="U109" s="4" t="s">
        <v>34</v>
      </c>
    </row>
    <row r="110" spans="1:25" ht="51">
      <c r="A110" s="4" t="s">
        <v>377</v>
      </c>
      <c r="B110" s="16" t="s">
        <v>373</v>
      </c>
      <c r="E110" s="4" t="s">
        <v>343</v>
      </c>
      <c r="F110" s="4" t="s">
        <v>343</v>
      </c>
      <c r="G110" s="4" t="s">
        <v>42</v>
      </c>
      <c r="H110" s="4" t="s">
        <v>43</v>
      </c>
      <c r="I110" s="4">
        <v>2020</v>
      </c>
      <c r="J110" s="4" t="s">
        <v>44</v>
      </c>
      <c r="K110" s="4" t="s">
        <v>33</v>
      </c>
      <c r="L110" s="4" t="s">
        <v>34</v>
      </c>
      <c r="M110" s="4" t="s">
        <v>34</v>
      </c>
      <c r="O110" s="4" t="s">
        <v>34</v>
      </c>
      <c r="S110" s="4" t="s">
        <v>34</v>
      </c>
      <c r="T110" s="4"/>
      <c r="U110" s="4"/>
    </row>
    <row r="111" spans="1:25" ht="38.25">
      <c r="A111" s="4" t="s">
        <v>378</v>
      </c>
      <c r="B111" s="16" t="s">
        <v>379</v>
      </c>
      <c r="E111" s="4" t="s">
        <v>380</v>
      </c>
      <c r="F111" s="4" t="s">
        <v>380</v>
      </c>
      <c r="G111" s="4" t="s">
        <v>42</v>
      </c>
      <c r="H111" s="4" t="s">
        <v>43</v>
      </c>
      <c r="I111" s="4">
        <v>2022</v>
      </c>
      <c r="J111" s="4" t="s">
        <v>44</v>
      </c>
      <c r="K111" s="4" t="s">
        <v>33</v>
      </c>
      <c r="L111" s="4" t="s">
        <v>34</v>
      </c>
      <c r="M111" s="4" t="s">
        <v>34</v>
      </c>
      <c r="O111" s="4" t="s">
        <v>34</v>
      </c>
      <c r="S111" s="4" t="s">
        <v>34</v>
      </c>
      <c r="T111" s="4" t="s">
        <v>34</v>
      </c>
      <c r="U111" s="4" t="s">
        <v>34</v>
      </c>
    </row>
    <row r="112" spans="1:25" ht="38.25">
      <c r="A112" s="4" t="s">
        <v>381</v>
      </c>
      <c r="B112" s="16" t="s">
        <v>382</v>
      </c>
      <c r="E112" s="4" t="s">
        <v>383</v>
      </c>
      <c r="F112" s="4" t="s">
        <v>383</v>
      </c>
      <c r="G112" s="4" t="s">
        <v>42</v>
      </c>
      <c r="H112" s="4" t="s">
        <v>384</v>
      </c>
      <c r="I112" s="4">
        <v>2023</v>
      </c>
      <c r="J112" s="4" t="s">
        <v>44</v>
      </c>
      <c r="K112" s="4" t="s">
        <v>33</v>
      </c>
      <c r="L112" s="4" t="s">
        <v>34</v>
      </c>
      <c r="M112" s="4" t="s">
        <v>34</v>
      </c>
      <c r="O112" s="4" t="s">
        <v>34</v>
      </c>
      <c r="P112" s="4" t="s">
        <v>34</v>
      </c>
      <c r="S112" s="4" t="s">
        <v>34</v>
      </c>
      <c r="T112" s="4" t="s">
        <v>34</v>
      </c>
      <c r="U112" s="4" t="s">
        <v>34</v>
      </c>
    </row>
    <row r="113" spans="1:21" s="4" customFormat="1" ht="63.75">
      <c r="A113" s="4" t="s">
        <v>385</v>
      </c>
      <c r="B113" s="16" t="s">
        <v>386</v>
      </c>
      <c r="E113" s="4" t="s">
        <v>387</v>
      </c>
      <c r="F113" s="4" t="s">
        <v>387</v>
      </c>
      <c r="G113" s="4" t="s">
        <v>42</v>
      </c>
      <c r="H113" s="4" t="s">
        <v>43</v>
      </c>
      <c r="I113" s="4">
        <v>2023</v>
      </c>
      <c r="J113" s="4" t="s">
        <v>44</v>
      </c>
      <c r="K113" s="4" t="s">
        <v>33</v>
      </c>
      <c r="L113" s="4" t="s">
        <v>34</v>
      </c>
      <c r="M113" s="4" t="s">
        <v>34</v>
      </c>
      <c r="O113" s="4" t="s">
        <v>34</v>
      </c>
      <c r="P113" s="4" t="s">
        <v>34</v>
      </c>
      <c r="Q113" s="4" t="s">
        <v>34</v>
      </c>
      <c r="R113" s="4" t="s">
        <v>34</v>
      </c>
      <c r="S113" s="4" t="s">
        <v>34</v>
      </c>
      <c r="T113" s="4" t="s">
        <v>34</v>
      </c>
      <c r="U113" s="4" t="s">
        <v>34</v>
      </c>
    </row>
    <row r="114" spans="1:21" ht="63.75">
      <c r="A114" s="4" t="s">
        <v>388</v>
      </c>
      <c r="B114" s="25" t="s">
        <v>389</v>
      </c>
      <c r="E114" s="4" t="s">
        <v>390</v>
      </c>
      <c r="F114" s="4" t="s">
        <v>391</v>
      </c>
      <c r="G114" s="4" t="s">
        <v>392</v>
      </c>
      <c r="H114" s="4" t="s">
        <v>142</v>
      </c>
      <c r="I114" s="4">
        <v>2022</v>
      </c>
      <c r="J114" s="4" t="s">
        <v>44</v>
      </c>
      <c r="K114" s="4" t="s">
        <v>62</v>
      </c>
      <c r="M114" s="4" t="s">
        <v>34</v>
      </c>
      <c r="O114" s="4" t="s">
        <v>34</v>
      </c>
      <c r="P114" s="4" t="s">
        <v>34</v>
      </c>
      <c r="Q114" s="4" t="s">
        <v>34</v>
      </c>
      <c r="R114" s="4" t="s">
        <v>34</v>
      </c>
    </row>
    <row r="115" spans="1:21" ht="40.5">
      <c r="A115" s="4" t="s">
        <v>246</v>
      </c>
      <c r="B115" s="37" t="s">
        <v>247</v>
      </c>
      <c r="E115" s="4" t="s">
        <v>248</v>
      </c>
      <c r="F115" s="33" t="s">
        <v>248</v>
      </c>
      <c r="G115" s="4" t="s">
        <v>392</v>
      </c>
      <c r="H115" s="4" t="s">
        <v>32</v>
      </c>
      <c r="I115" s="4">
        <v>2022</v>
      </c>
      <c r="J115" s="4" t="s">
        <v>94</v>
      </c>
      <c r="K115" s="4" t="s">
        <v>62</v>
      </c>
      <c r="L115" s="4" t="s">
        <v>34</v>
      </c>
      <c r="M115" s="4" t="s">
        <v>34</v>
      </c>
      <c r="N115" s="4" t="s">
        <v>34</v>
      </c>
      <c r="O115" s="4" t="s">
        <v>34</v>
      </c>
      <c r="P115" s="4" t="s">
        <v>34</v>
      </c>
      <c r="S115" s="4" t="s">
        <v>34</v>
      </c>
      <c r="T115" s="4" t="s">
        <v>34</v>
      </c>
      <c r="U115" s="4" t="s">
        <v>34</v>
      </c>
    </row>
    <row r="116" spans="1:21" ht="51">
      <c r="A116" s="4" t="s">
        <v>393</v>
      </c>
      <c r="B116" s="16" t="s">
        <v>394</v>
      </c>
      <c r="E116" s="4" t="s">
        <v>395</v>
      </c>
      <c r="F116" s="4" t="s">
        <v>395</v>
      </c>
      <c r="G116" s="4" t="s">
        <v>42</v>
      </c>
      <c r="H116" s="4" t="s">
        <v>43</v>
      </c>
      <c r="I116" s="4">
        <v>2019</v>
      </c>
      <c r="J116" s="4" t="s">
        <v>94</v>
      </c>
      <c r="K116" s="4" t="s">
        <v>33</v>
      </c>
      <c r="L116" s="4" t="s">
        <v>34</v>
      </c>
      <c r="M116" s="4" t="s">
        <v>34</v>
      </c>
      <c r="O116" s="4" t="s">
        <v>34</v>
      </c>
      <c r="P116" s="4" t="s">
        <v>34</v>
      </c>
      <c r="S116" s="4" t="s">
        <v>34</v>
      </c>
      <c r="T116" s="4" t="s">
        <v>34</v>
      </c>
      <c r="U116" s="4" t="s">
        <v>34</v>
      </c>
    </row>
  </sheetData>
  <autoFilter ref="A2:Y116" xr:uid="{00000000-0001-0000-0000-000000000000}"/>
  <mergeCells count="2">
    <mergeCell ref="L1:R1"/>
    <mergeCell ref="S1:Y1"/>
  </mergeCells>
  <phoneticPr fontId="12" type="noConversion"/>
  <hyperlinks>
    <hyperlink ref="B7" r:id="rId1" xr:uid="{46B4D6E0-7E70-4676-8C36-9650DD6D8CC6}"/>
    <hyperlink ref="B8" r:id="rId2" xr:uid="{C3BEF02A-C5AB-49D9-8BA3-790CD5D5B536}"/>
    <hyperlink ref="B9" r:id="rId3" xr:uid="{B6B579DE-5FEA-45D4-8E72-8DF62FBCE361}"/>
    <hyperlink ref="B15" r:id="rId4" xr:uid="{209D24B1-EF47-4D27-AADA-B9A918639F57}"/>
    <hyperlink ref="B16" r:id="rId5" xr:uid="{3FD57051-B99B-4ECC-B065-4CD649DFB4C2}"/>
    <hyperlink ref="B17" r:id="rId6" display="https://www.epa.gov/system/files/documents/2024-03/samish-indian-nation-priority-climate-action-plan.pdf" xr:uid="{25562751-1814-480E-BB1C-C1524C944398}"/>
    <hyperlink ref="B18" r:id="rId7" xr:uid="{B52BD3DE-76FF-4891-AAD8-2C7E2242B949}"/>
    <hyperlink ref="B19" r:id="rId8" display="https://www.epa.gov/system/files/documents/2024-04/portgamblesklallamtribe-pcap.pdf" xr:uid="{45248806-2020-4004-AF44-BB5C54F258D4}"/>
    <hyperlink ref="B12" r:id="rId9" xr:uid="{D645E215-E7F1-4A25-9251-D089C585834D}"/>
    <hyperlink ref="B20" r:id="rId10" xr:uid="{94DE1084-28EF-4336-9724-4492A0FB6F6D}"/>
    <hyperlink ref="B21" r:id="rId11" display="https://www.epa.gov/system/files/documents/2024-04/tejon-tribe-pcap.pdf" xr:uid="{8196B14A-4E5D-433B-9DFF-15A0654DD5B2}"/>
    <hyperlink ref="B23" r:id="rId12" xr:uid="{148ACB85-42FD-44BB-AB40-04F1E32C7AE6}"/>
    <hyperlink ref="B24" r:id="rId13" xr:uid="{D3AD090A-1678-415C-98C7-AD3746749F01}"/>
    <hyperlink ref="B25" r:id="rId14" xr:uid="{EDD6D7E3-ABC3-47B5-88EA-A3FB156ADD2B}"/>
    <hyperlink ref="B27" r:id="rId15" display="https://www.epa.gov/system/files/documents/2024-03/jamestownsklallamcprg-pcap.pdf" xr:uid="{78B43164-D130-4084-8ED8-DEAAFD796185}"/>
    <hyperlink ref="B28" r:id="rId16" xr:uid="{56750C93-0BCF-42DC-A200-52E8FA53EA8D}"/>
    <hyperlink ref="B29" r:id="rId17" xr:uid="{411CBAE8-F165-4B50-A9AB-9846950B6FF5}"/>
    <hyperlink ref="B31" r:id="rId18" xr:uid="{825103C7-BB61-4855-94AA-07CD6298F806}"/>
    <hyperlink ref="B32" r:id="rId19" xr:uid="{57A42596-25CC-429C-BC66-83373364BA05}"/>
    <hyperlink ref="B42" r:id="rId20" xr:uid="{697ED2BA-2ED2-4ACD-83EE-CA85C319FC52}"/>
    <hyperlink ref="B43" r:id="rId21" xr:uid="{E4A53E73-71FB-479B-9BC2-F80AC7395E5E}"/>
    <hyperlink ref="B44" r:id="rId22" xr:uid="{9E6D0775-507D-4B05-91B5-A563CFB878FA}"/>
    <hyperlink ref="B45" r:id="rId23" xr:uid="{86DCABBD-7B01-4182-9CA8-510523878254}"/>
    <hyperlink ref="B46" r:id="rId24" xr:uid="{1E0C3BA7-48CF-44D1-8050-89FD6A6B323A}"/>
    <hyperlink ref="B48" r:id="rId25" xr:uid="{9D9AEB38-EFB6-4726-9AE2-889FFDF2C2DE}"/>
    <hyperlink ref="B50" r:id="rId26" xr:uid="{1B7E4727-AA11-48D8-91E2-38BB2D927B8A}"/>
    <hyperlink ref="B56" r:id="rId27" display="https://www.epa.gov/system/files/documents/2024-04/salt-river-pima-maricopa-indian-community-pcap.pdf" xr:uid="{00312D85-8F89-4AD4-9BB7-3C89029DA6AA}"/>
    <hyperlink ref="B57" r:id="rId28" xr:uid="{A32097BF-45B3-4D8F-A3F6-560689AE8E32}"/>
    <hyperlink ref="D57" r:id="rId29" xr:uid="{8FB565EB-4125-4468-991C-75B0C570342B}"/>
    <hyperlink ref="B67" r:id="rId30" display="https://www.epa.gov/system/files/documents/2024-03/owens-valley-indian-water-commission-pcap.pdf" xr:uid="{5D24F396-39C5-4E68-A792-F2D2147FBD57}"/>
    <hyperlink ref="B3" r:id="rId31" xr:uid="{EEF095AB-AB5B-45CD-8ACB-616C723C9125}"/>
    <hyperlink ref="B68" r:id="rId32" display="https://www.epa.gov/system/files/documents/2024-03/owens-valley-indian-water-commission-pcap.pdf" xr:uid="{6A8D1B48-77AA-4773-8559-C7F47ACE2FAC}"/>
    <hyperlink ref="B69" r:id="rId33" display="https://www.epa.gov/system/files/documents/2024-03/owens-valley-indian-water-commission-pcap.pdf" xr:uid="{0C7AAC52-34C7-4105-BD85-8939C8C480B7}"/>
    <hyperlink ref="B70" r:id="rId34" xr:uid="{76F8A341-423D-4B68-8E70-EDF810753CA1}"/>
    <hyperlink ref="B72" r:id="rId35" xr:uid="{3842F21F-A83D-4615-9FF1-DDDCC144354B}"/>
    <hyperlink ref="B73" r:id="rId36" xr:uid="{73CAE250-64AE-473D-B38D-F5572642D28E}"/>
    <hyperlink ref="B77" r:id="rId37" xr:uid="{9A05D387-4200-4058-B277-56FDE029DF6C}"/>
    <hyperlink ref="B78" r:id="rId38" xr:uid="{549FB7FD-07AE-4C02-A3CD-F001FCFFA160}"/>
    <hyperlink ref="B79" r:id="rId39" xr:uid="{AED0230E-2064-4B67-B678-A738C3FE4E8F}"/>
    <hyperlink ref="B80" r:id="rId40" xr:uid="{973BC387-017E-4B8C-8C22-8A8A376A9F40}"/>
    <hyperlink ref="B81" r:id="rId41" xr:uid="{DAAFE00B-9239-4D10-BFB5-C3FD46FE5CB3}"/>
    <hyperlink ref="B87" r:id="rId42" xr:uid="{A7E1C897-8BED-49E7-A1FC-96E8B4B8E085}"/>
    <hyperlink ref="B88" r:id="rId43" xr:uid="{FF86634B-1578-408B-A6C2-7F3BAD0EE3C5}"/>
    <hyperlink ref="B93" r:id="rId44" xr:uid="{99126F66-541E-4C05-9050-48FD9031ACFD}"/>
    <hyperlink ref="B94" r:id="rId45" xr:uid="{EB8B4E20-48F5-4B08-9CE9-413E1295C566}"/>
    <hyperlink ref="B95" r:id="rId46" xr:uid="{DA7DE637-CB4E-441B-86A6-6B81399914E7}"/>
    <hyperlink ref="B96" r:id="rId47" xr:uid="{C3341FF8-E867-4E3B-86B4-0E0FFC0DC6FD}"/>
    <hyperlink ref="B97" r:id="rId48" xr:uid="{910A9393-C005-452F-9538-1F537F02F04D}"/>
    <hyperlink ref="B98" r:id="rId49" xr:uid="{EE841EDD-1788-45AC-9A4B-AC392078B0CB}"/>
    <hyperlink ref="B99" r:id="rId50" xr:uid="{155BBD8A-B7A3-4067-B8DB-24660BD8E36C}"/>
    <hyperlink ref="B101" r:id="rId51" xr:uid="{4F3E8F44-C359-4183-9F7D-2C12294A705E}"/>
    <hyperlink ref="B102" r:id="rId52" xr:uid="{7E923C62-8392-402D-8599-89C145E5AA6F}"/>
    <hyperlink ref="B103" r:id="rId53" xr:uid="{6E124FDD-EE0E-4E58-AC36-DFC45DB30DAC}"/>
    <hyperlink ref="B71" r:id="rId54" xr:uid="{2F06383A-0850-449F-B0EC-27AD4DFB834B}"/>
    <hyperlink ref="B104" r:id="rId55" xr:uid="{0E54935A-7615-4996-896B-8BE41A1788E9}"/>
    <hyperlink ref="B105" r:id="rId56" xr:uid="{42C3332E-8809-4CC9-9D57-9335C456CF49}"/>
    <hyperlink ref="B106" r:id="rId57" xr:uid="{1BA2DE68-CE90-4EA9-952F-F729AC99B7B7}"/>
    <hyperlink ref="B52" r:id="rId58" display="https://www.epa.gov/system/files/documents/2024-03/5d-98t77401-pala-san-diego-tribal-collective.pdf" xr:uid="{894C15F6-A877-4CD1-B117-9DFA6215B983}"/>
    <hyperlink ref="B109" r:id="rId59" xr:uid="{D2467921-B979-4856-9B41-418890EFDE44}"/>
    <hyperlink ref="B110" r:id="rId60" xr:uid="{E6F87F5E-3D07-447B-827D-061C8E9733F0}"/>
    <hyperlink ref="B111" r:id="rId61" xr:uid="{6AE580F4-3512-4626-A293-1C4E4E05388E}"/>
    <hyperlink ref="B112" r:id="rId62" xr:uid="{A19F5103-02BB-4158-A318-E94C36B9C0CE}"/>
    <hyperlink ref="B113" r:id="rId63" xr:uid="{6BEBCA51-ACFA-49D4-AE97-25212192C0BE}"/>
    <hyperlink ref="B14" r:id="rId64" xr:uid="{67FAD6B9-6F03-4559-B3B4-5F80ABF0FA1D}"/>
    <hyperlink ref="B114" r:id="rId65" xr:uid="{98FE6ECC-F901-4799-8ED0-38E5747E54B9}"/>
    <hyperlink ref="B74" r:id="rId66" xr:uid="{F166B9E9-50BC-43D1-8471-1D95FEF6D5E2}"/>
    <hyperlink ref="B75" r:id="rId67" xr:uid="{2E14E371-7548-445E-9EC3-13812BAE3034}"/>
    <hyperlink ref="B76" r:id="rId68" xr:uid="{03A992FC-CBF7-4F7C-9C50-CCEC6764A055}"/>
    <hyperlink ref="B47" r:id="rId69" xr:uid="{00EDCB80-A8A5-4CBF-A12D-0DAA82E127B1}"/>
    <hyperlink ref="B116" r:id="rId70" xr:uid="{F6AF085A-BA6E-44E4-9098-65788FB172E9}"/>
    <hyperlink ref="B85" r:id="rId71" xr:uid="{882F5EB8-9908-438E-865D-FE416FF9E496}"/>
    <hyperlink ref="D17" r:id="rId72" xr:uid="{AC165568-B4D9-4C13-B660-381703F85CC9}"/>
    <hyperlink ref="B58" r:id="rId73" xr:uid="{CC9062AB-E5E4-499F-B4F9-50B83DF9C467}"/>
    <hyperlink ref="B4" r:id="rId74" xr:uid="{B71533C8-F5E8-4844-9CD1-E47DFB95AA17}"/>
    <hyperlink ref="B5" r:id="rId75" xr:uid="{4DF841FE-8E02-4436-A393-1353E295A57E}"/>
    <hyperlink ref="B59" r:id="rId76" xr:uid="{F5B69AB3-0603-4D33-89CD-F45184E67BBC}"/>
    <hyperlink ref="B60" r:id="rId77" xr:uid="{66859070-30EE-4032-B9FF-A5B3FF08723A}"/>
    <hyperlink ref="B108" r:id="rId78" display="https://www.epa.gov/system/files/documents/2024-04/inter-tribal-council-of-michgian-combined-pcap.pdf" xr:uid="{D35660C4-C7B8-4371-AB33-DA80C7A200BA}"/>
    <hyperlink ref="B107" r:id="rId79" display="https://www.epa.gov/system/files/documents/2024-04/inter-tribal-council-of-michgian-combined-pcap.pdf" xr:uid="{A308B537-8490-4F53-B270-D25117CBAB47}"/>
    <hyperlink ref="B100" r:id="rId80" xr:uid="{916C88C8-38C7-41F3-9384-B84DE766BFD9}"/>
    <hyperlink ref="B91" r:id="rId81" xr:uid="{9BFDA6B4-C7E6-4B45-915C-6D7069B88986}"/>
    <hyperlink ref="B82" r:id="rId82" xr:uid="{0C384AFD-7A94-48CA-BFBA-13D7B4D7D7BC}"/>
    <hyperlink ref="B83" r:id="rId83" xr:uid="{02749504-DC7D-4408-8E53-DA19A8E0B799}"/>
    <hyperlink ref="B84" r:id="rId84" xr:uid="{1630D757-1F81-41D4-9267-1EB9E9D4AC0F}"/>
    <hyperlink ref="B51" r:id="rId85" xr:uid="{43B5C9F5-E5AC-4148-AE8B-AAA27BDB447F}"/>
    <hyperlink ref="B33" r:id="rId86" xr:uid="{79CD88ED-B8E2-44D1-805C-5B6FFDA03DFC}"/>
    <hyperlink ref="B6" r:id="rId87" xr:uid="{24C98FE3-2CF4-41AE-B6B6-E0ABE6A160DA}"/>
    <hyperlink ref="B30" r:id="rId88" xr:uid="{B6DAC94E-F290-433C-AEE8-26C1AB5D7284}"/>
    <hyperlink ref="B89" r:id="rId89" xr:uid="{F66FD958-362F-4536-832B-282ABB54EDF9}"/>
    <hyperlink ref="B10" r:id="rId90" xr:uid="{10224A36-B973-42E2-B2FE-F31D34A9E80A}"/>
    <hyperlink ref="D13" r:id="rId91" xr:uid="{E9DEB940-BCB9-402F-AF2C-0438EEDE79B9}"/>
    <hyperlink ref="B66" r:id="rId92" xr:uid="{C676462D-884B-4D5E-8935-D03BF4FED412}"/>
    <hyperlink ref="B35" r:id="rId93" xr:uid="{CCF4852C-E097-4E3E-8033-7DC2D6C31D97}"/>
    <hyperlink ref="B34" r:id="rId94" xr:uid="{2FE318E3-7E83-4C7D-89C2-ECF3D9B29BC7}"/>
  </hyperlinks>
  <pageMargins left="0.7" right="0.7" top="0.75" bottom="0.75" header="0.3" footer="0.3"/>
  <pageSetup orientation="portrait" r:id="rId95"/>
  <extLst>
    <ext xmlns:x14="http://schemas.microsoft.com/office/spreadsheetml/2009/9/main" uri="{CCE6A557-97BC-4b89-ADB6-D9C93CAAB3DF}">
      <x14:dataValidations xmlns:xm="http://schemas.microsoft.com/office/excel/2006/main" count="4">
        <x14:dataValidation type="list" allowBlank="1" showInputMessage="1" showErrorMessage="1" xr:uid="{6FF6EC93-9B03-4A95-8BAB-7143FCBC964A}">
          <x14:formula1>
            <xm:f>Lists!$P$3:$P$7</xm:f>
          </x14:formula1>
          <xm:sqref>K123:K1048576 J27:J1048576 J3:J25</xm:sqref>
        </x14:dataValidation>
        <x14:dataValidation type="list" allowBlank="1" showInputMessage="1" showErrorMessage="1" xr:uid="{52A04147-F17F-4F24-8B62-B38FBCA7E846}">
          <x14:formula1>
            <xm:f>Lists!$H$2:$H$89</xm:f>
          </x14:formula1>
          <xm:sqref>E33 F27:F28 F9:F24 F115:F1048576 F86:F87 E105 E103 E44 F31:F45 E58 F3:F7 F89:F113 F48:F81</xm:sqref>
        </x14:dataValidation>
        <x14:dataValidation type="list" allowBlank="1" showInputMessage="1" showErrorMessage="1" xr:uid="{6ED05250-AF46-4CC6-8A90-946AD624DE72}">
          <x14:formula1>
            <xm:f>Lists!$F$2:$F$48</xm:f>
          </x14:formula1>
          <xm:sqref>H117:H1048576</xm:sqref>
        </x14:dataValidation>
        <x14:dataValidation type="list" allowBlank="1" showInputMessage="1" showErrorMessage="1" xr:uid="{00394BEB-FAE7-4DEE-B9EA-93CBF3DF8DBF}">
          <x14:formula1>
            <xm:f>Lists!#REF!</xm:f>
          </x14:formula1>
          <xm:sqref>K3:K25 K27:K122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0E055-6FFA-4DB7-9314-5604D7A8238B}">
  <sheetPr>
    <tabColor theme="9" tint="0.79998168889431442"/>
  </sheetPr>
  <dimension ref="A1:AC853"/>
  <sheetViews>
    <sheetView zoomScale="81" zoomScaleNormal="90" workbookViewId="0">
      <pane ySplit="1" topLeftCell="A2" activePane="bottomLeft" state="frozen"/>
      <selection pane="bottomLeft"/>
    </sheetView>
  </sheetViews>
  <sheetFormatPr defaultColWidth="8.7109375" defaultRowHeight="65.25" customHeight="1"/>
  <cols>
    <col min="1" max="2" width="17.85546875" customWidth="1"/>
    <col min="3" max="3" width="15.85546875" customWidth="1"/>
    <col min="4" max="4" width="17.140625" customWidth="1"/>
    <col min="5" max="5" width="34.7109375" customWidth="1"/>
    <col min="6" max="7" width="16.42578125" customWidth="1"/>
    <col min="8" max="8" width="63.42578125" customWidth="1"/>
    <col min="9" max="9" width="15.140625" customWidth="1"/>
    <col min="10" max="10" width="21.140625" customWidth="1"/>
    <col min="11" max="11" width="15.140625" customWidth="1"/>
    <col min="12" max="12" width="15.5703125" customWidth="1"/>
    <col min="13" max="13" width="27" customWidth="1"/>
    <col min="14" max="14" width="23.85546875" customWidth="1"/>
    <col min="15" max="15" width="24.28515625" customWidth="1"/>
    <col min="16" max="16" width="22.7109375" customWidth="1"/>
    <col min="17" max="17" width="21" customWidth="1"/>
    <col min="18" max="18" width="17.7109375" customWidth="1"/>
    <col min="19" max="19" width="21.42578125" customWidth="1"/>
    <col min="20" max="20" width="20" customWidth="1"/>
    <col min="21" max="21" width="21.42578125" customWidth="1"/>
    <col min="22" max="22" width="18.140625" customWidth="1"/>
    <col min="23" max="24" width="17.42578125" customWidth="1"/>
    <col min="25" max="25" width="18.28515625" customWidth="1"/>
    <col min="26" max="26" width="12.85546875" customWidth="1"/>
    <col min="27" max="29" width="17.42578125" customWidth="1"/>
  </cols>
  <sheetData>
    <row r="1" spans="1:29" ht="65.25" customHeight="1">
      <c r="A1" s="18" t="s">
        <v>2</v>
      </c>
      <c r="B1" s="1" t="s">
        <v>3</v>
      </c>
      <c r="C1" s="18" t="s">
        <v>4</v>
      </c>
      <c r="D1" s="1" t="s">
        <v>5</v>
      </c>
      <c r="E1" s="1" t="s">
        <v>6</v>
      </c>
      <c r="F1" s="1" t="s">
        <v>7</v>
      </c>
      <c r="G1" s="1" t="s">
        <v>8</v>
      </c>
      <c r="H1" s="17" t="s">
        <v>396</v>
      </c>
      <c r="I1" s="6" t="s">
        <v>397</v>
      </c>
      <c r="J1" s="6" t="s">
        <v>398</v>
      </c>
      <c r="K1" s="6" t="s">
        <v>399</v>
      </c>
      <c r="L1" s="6" t="s">
        <v>400</v>
      </c>
      <c r="M1" s="6" t="s">
        <v>401</v>
      </c>
      <c r="N1" s="6" t="s">
        <v>402</v>
      </c>
      <c r="O1" s="6" t="s">
        <v>403</v>
      </c>
      <c r="P1" s="6" t="s">
        <v>404</v>
      </c>
      <c r="Q1" s="19" t="s">
        <v>405</v>
      </c>
      <c r="R1" s="18" t="s">
        <v>11</v>
      </c>
      <c r="S1" s="18" t="s">
        <v>406</v>
      </c>
      <c r="T1" s="18" t="s">
        <v>407</v>
      </c>
      <c r="U1" s="18" t="s">
        <v>408</v>
      </c>
      <c r="V1" s="18" t="s">
        <v>409</v>
      </c>
      <c r="W1" s="1" t="s">
        <v>410</v>
      </c>
      <c r="X1" s="1" t="s">
        <v>411</v>
      </c>
      <c r="Y1" s="20" t="s">
        <v>412</v>
      </c>
      <c r="Z1" s="21" t="s">
        <v>413</v>
      </c>
      <c r="AA1" s="21" t="s">
        <v>414</v>
      </c>
      <c r="AB1" s="21" t="s">
        <v>415</v>
      </c>
      <c r="AC1" s="21" t="s">
        <v>416</v>
      </c>
    </row>
    <row r="2" spans="1:29" ht="65.25" customHeight="1">
      <c r="A2" s="4" t="s">
        <v>27</v>
      </c>
      <c r="B2" s="16" t="s">
        <v>28</v>
      </c>
      <c r="C2" s="4"/>
      <c r="D2" s="16"/>
      <c r="E2" s="4" t="s">
        <v>29</v>
      </c>
      <c r="F2" s="4" t="s">
        <v>30</v>
      </c>
      <c r="G2" s="33" t="s">
        <v>417</v>
      </c>
      <c r="H2" s="33" t="s">
        <v>418</v>
      </c>
      <c r="I2" s="4" t="s">
        <v>419</v>
      </c>
      <c r="J2" s="4" t="s">
        <v>420</v>
      </c>
      <c r="K2" s="4"/>
      <c r="L2" s="4"/>
      <c r="M2" s="4" t="s">
        <v>421</v>
      </c>
      <c r="N2" s="4" t="s">
        <v>422</v>
      </c>
      <c r="O2" s="4" t="s">
        <v>423</v>
      </c>
      <c r="P2" s="4"/>
      <c r="Q2" s="33" t="s">
        <v>417</v>
      </c>
      <c r="R2" s="33" t="s">
        <v>42</v>
      </c>
      <c r="S2" s="34" t="s">
        <v>32</v>
      </c>
      <c r="T2" s="33" t="s">
        <v>42</v>
      </c>
      <c r="U2" s="33" t="s">
        <v>42</v>
      </c>
      <c r="V2" s="33" t="s">
        <v>42</v>
      </c>
      <c r="W2" s="4" t="s">
        <v>42</v>
      </c>
      <c r="X2" s="4" t="s">
        <v>42</v>
      </c>
      <c r="Y2" s="33" t="s">
        <v>424</v>
      </c>
      <c r="Z2" s="33" t="s">
        <v>425</v>
      </c>
      <c r="AA2" s="33" t="s">
        <v>42</v>
      </c>
      <c r="AB2" s="33" t="s">
        <v>425</v>
      </c>
      <c r="AC2" s="33" t="s">
        <v>42</v>
      </c>
    </row>
    <row r="3" spans="1:29" ht="65.25" customHeight="1">
      <c r="A3" s="4" t="s">
        <v>27</v>
      </c>
      <c r="B3" s="16" t="s">
        <v>28</v>
      </c>
      <c r="C3" s="4"/>
      <c r="D3" s="16"/>
      <c r="E3" s="4" t="s">
        <v>29</v>
      </c>
      <c r="F3" s="4" t="s">
        <v>30</v>
      </c>
      <c r="G3" s="33" t="s">
        <v>417</v>
      </c>
      <c r="H3" s="33" t="s">
        <v>426</v>
      </c>
      <c r="I3" s="4" t="s">
        <v>427</v>
      </c>
      <c r="J3" s="4" t="s">
        <v>13</v>
      </c>
      <c r="K3" s="4"/>
      <c r="L3" s="4"/>
      <c r="M3" s="4" t="s">
        <v>428</v>
      </c>
      <c r="N3" s="4" t="s">
        <v>429</v>
      </c>
      <c r="O3" s="4" t="s">
        <v>430</v>
      </c>
      <c r="P3" s="4"/>
      <c r="Q3" s="33" t="s">
        <v>417</v>
      </c>
      <c r="R3" s="33" t="s">
        <v>42</v>
      </c>
      <c r="S3" s="34" t="s">
        <v>32</v>
      </c>
      <c r="T3" s="33" t="s">
        <v>42</v>
      </c>
      <c r="U3" s="33" t="s">
        <v>42</v>
      </c>
      <c r="V3" s="33" t="s">
        <v>42</v>
      </c>
      <c r="W3" s="4" t="s">
        <v>42</v>
      </c>
      <c r="X3" s="4" t="s">
        <v>42</v>
      </c>
      <c r="Y3" s="33" t="s">
        <v>424</v>
      </c>
      <c r="Z3" s="33" t="s">
        <v>425</v>
      </c>
      <c r="AA3" s="33" t="s">
        <v>42</v>
      </c>
      <c r="AB3" s="33" t="s">
        <v>425</v>
      </c>
      <c r="AC3" s="33" t="s">
        <v>42</v>
      </c>
    </row>
    <row r="4" spans="1:29" ht="65.25" customHeight="1">
      <c r="A4" s="4" t="s">
        <v>27</v>
      </c>
      <c r="B4" s="16" t="s">
        <v>28</v>
      </c>
      <c r="C4" s="4"/>
      <c r="D4" s="16"/>
      <c r="E4" s="4" t="s">
        <v>29</v>
      </c>
      <c r="F4" s="4" t="s">
        <v>30</v>
      </c>
      <c r="G4" s="33" t="s">
        <v>417</v>
      </c>
      <c r="H4" s="33" t="s">
        <v>431</v>
      </c>
      <c r="I4" s="4" t="s">
        <v>432</v>
      </c>
      <c r="J4" s="4" t="s">
        <v>420</v>
      </c>
      <c r="K4" s="4"/>
      <c r="L4" s="4"/>
      <c r="M4" s="4" t="s">
        <v>433</v>
      </c>
      <c r="N4" s="4"/>
      <c r="O4" s="4"/>
      <c r="P4" s="4"/>
      <c r="Q4" s="33" t="s">
        <v>417</v>
      </c>
      <c r="R4" s="33" t="s">
        <v>42</v>
      </c>
      <c r="S4" s="34" t="s">
        <v>32</v>
      </c>
      <c r="T4" s="33" t="s">
        <v>42</v>
      </c>
      <c r="U4" s="33" t="s">
        <v>42</v>
      </c>
      <c r="V4" s="33" t="s">
        <v>42</v>
      </c>
      <c r="W4" s="4" t="s">
        <v>42</v>
      </c>
      <c r="X4" s="4" t="s">
        <v>42</v>
      </c>
      <c r="Y4" s="33" t="s">
        <v>424</v>
      </c>
      <c r="Z4" s="33" t="s">
        <v>425</v>
      </c>
      <c r="AA4" s="33" t="s">
        <v>42</v>
      </c>
      <c r="AB4" s="33" t="s">
        <v>425</v>
      </c>
      <c r="AC4" s="33" t="s">
        <v>42</v>
      </c>
    </row>
    <row r="5" spans="1:29" ht="65.25" customHeight="1">
      <c r="A5" s="4" t="s">
        <v>27</v>
      </c>
      <c r="B5" s="16" t="s">
        <v>28</v>
      </c>
      <c r="C5" s="4"/>
      <c r="D5" s="16"/>
      <c r="E5" s="33" t="s">
        <v>35</v>
      </c>
      <c r="F5" s="33" t="s">
        <v>30</v>
      </c>
      <c r="G5" s="33" t="s">
        <v>35</v>
      </c>
      <c r="H5" s="33" t="s">
        <v>418</v>
      </c>
      <c r="I5" s="4" t="s">
        <v>434</v>
      </c>
      <c r="J5" s="4" t="s">
        <v>420</v>
      </c>
      <c r="K5" s="4"/>
      <c r="L5" s="4"/>
      <c r="M5" s="4" t="s">
        <v>421</v>
      </c>
      <c r="N5" s="4" t="s">
        <v>422</v>
      </c>
      <c r="O5" s="4" t="s">
        <v>423</v>
      </c>
      <c r="P5" s="4" t="s">
        <v>435</v>
      </c>
      <c r="Q5" s="33" t="s">
        <v>35</v>
      </c>
      <c r="R5" s="33" t="s">
        <v>42</v>
      </c>
      <c r="S5" s="34" t="s">
        <v>32</v>
      </c>
      <c r="T5" s="33" t="s">
        <v>42</v>
      </c>
      <c r="U5" s="33" t="s">
        <v>42</v>
      </c>
      <c r="V5" s="33" t="s">
        <v>42</v>
      </c>
      <c r="W5" s="4" t="s">
        <v>42</v>
      </c>
      <c r="X5" s="4" t="s">
        <v>42</v>
      </c>
      <c r="Y5" s="33" t="s">
        <v>424</v>
      </c>
      <c r="Z5" s="33" t="s">
        <v>425</v>
      </c>
      <c r="AA5" s="33" t="s">
        <v>42</v>
      </c>
      <c r="AB5" s="33" t="s">
        <v>425</v>
      </c>
      <c r="AC5" s="33" t="s">
        <v>42</v>
      </c>
    </row>
    <row r="6" spans="1:29" ht="65.25" customHeight="1">
      <c r="A6" s="4" t="s">
        <v>27</v>
      </c>
      <c r="B6" s="16" t="s">
        <v>28</v>
      </c>
      <c r="C6" s="4"/>
      <c r="D6" s="16"/>
      <c r="E6" s="33" t="s">
        <v>35</v>
      </c>
      <c r="F6" s="33" t="s">
        <v>30</v>
      </c>
      <c r="G6" s="33" t="s">
        <v>35</v>
      </c>
      <c r="H6" s="33" t="s">
        <v>426</v>
      </c>
      <c r="I6" s="4" t="s">
        <v>436</v>
      </c>
      <c r="J6" s="4" t="s">
        <v>13</v>
      </c>
      <c r="K6" s="4"/>
      <c r="L6" s="4"/>
      <c r="M6" s="4" t="s">
        <v>428</v>
      </c>
      <c r="N6" s="4" t="s">
        <v>429</v>
      </c>
      <c r="O6" s="4" t="s">
        <v>430</v>
      </c>
      <c r="P6" s="4"/>
      <c r="Q6" s="33" t="s">
        <v>35</v>
      </c>
      <c r="R6" s="33" t="s">
        <v>42</v>
      </c>
      <c r="S6" s="34" t="s">
        <v>32</v>
      </c>
      <c r="T6" s="33" t="s">
        <v>42</v>
      </c>
      <c r="U6" s="33" t="s">
        <v>42</v>
      </c>
      <c r="V6" s="33" t="s">
        <v>42</v>
      </c>
      <c r="W6" s="4" t="s">
        <v>42</v>
      </c>
      <c r="X6" s="4" t="s">
        <v>42</v>
      </c>
      <c r="Y6" s="33" t="s">
        <v>424</v>
      </c>
      <c r="Z6" s="33" t="s">
        <v>425</v>
      </c>
      <c r="AA6" s="33" t="s">
        <v>42</v>
      </c>
      <c r="AB6" s="33" t="s">
        <v>425</v>
      </c>
      <c r="AC6" s="33" t="s">
        <v>42</v>
      </c>
    </row>
    <row r="7" spans="1:29" ht="65.25" customHeight="1">
      <c r="A7" s="4" t="s">
        <v>27</v>
      </c>
      <c r="B7" s="27" t="s">
        <v>28</v>
      </c>
      <c r="C7" s="4"/>
      <c r="D7" s="16"/>
      <c r="E7" s="33" t="s">
        <v>35</v>
      </c>
      <c r="F7" s="33" t="s">
        <v>30</v>
      </c>
      <c r="G7" s="33" t="s">
        <v>35</v>
      </c>
      <c r="H7" s="33" t="s">
        <v>431</v>
      </c>
      <c r="I7" s="4" t="s">
        <v>437</v>
      </c>
      <c r="J7" s="4" t="s">
        <v>420</v>
      </c>
      <c r="K7" s="4"/>
      <c r="L7" s="4"/>
      <c r="M7" s="4" t="s">
        <v>433</v>
      </c>
      <c r="N7" s="4"/>
      <c r="O7" s="4"/>
      <c r="P7" s="4"/>
      <c r="Q7" s="33" t="s">
        <v>35</v>
      </c>
      <c r="R7" s="33" t="s">
        <v>42</v>
      </c>
      <c r="S7" s="34" t="s">
        <v>32</v>
      </c>
      <c r="T7" s="33" t="s">
        <v>42</v>
      </c>
      <c r="U7" s="33" t="s">
        <v>42</v>
      </c>
      <c r="V7" s="33" t="s">
        <v>42</v>
      </c>
      <c r="W7" s="4" t="s">
        <v>42</v>
      </c>
      <c r="X7" s="4" t="s">
        <v>42</v>
      </c>
      <c r="Y7" s="33" t="s">
        <v>424</v>
      </c>
      <c r="Z7" s="33" t="s">
        <v>425</v>
      </c>
      <c r="AA7" s="33" t="s">
        <v>42</v>
      </c>
      <c r="AB7" s="33" t="s">
        <v>425</v>
      </c>
      <c r="AC7" s="33" t="s">
        <v>42</v>
      </c>
    </row>
    <row r="8" spans="1:29" ht="65.25" customHeight="1">
      <c r="A8" s="4" t="s">
        <v>27</v>
      </c>
      <c r="B8" s="16" t="s">
        <v>28</v>
      </c>
      <c r="C8" s="33"/>
      <c r="D8" s="4"/>
      <c r="E8" s="4" t="s">
        <v>36</v>
      </c>
      <c r="F8" s="33" t="s">
        <v>30</v>
      </c>
      <c r="G8" s="4" t="s">
        <v>37</v>
      </c>
      <c r="H8" s="33" t="s">
        <v>438</v>
      </c>
      <c r="I8" s="4" t="s">
        <v>439</v>
      </c>
      <c r="J8" s="4" t="s">
        <v>420</v>
      </c>
      <c r="K8" s="4"/>
      <c r="L8" s="4"/>
      <c r="M8" s="4" t="s">
        <v>423</v>
      </c>
      <c r="N8" s="4" t="s">
        <v>422</v>
      </c>
      <c r="O8" s="4" t="s">
        <v>421</v>
      </c>
      <c r="P8" s="33" t="s">
        <v>440</v>
      </c>
      <c r="Q8" s="4" t="s">
        <v>441</v>
      </c>
      <c r="R8" s="33" t="s">
        <v>42</v>
      </c>
      <c r="S8" s="34" t="s">
        <v>32</v>
      </c>
      <c r="T8" s="33" t="s">
        <v>42</v>
      </c>
      <c r="U8" s="33" t="s">
        <v>42</v>
      </c>
      <c r="V8" s="33" t="s">
        <v>42</v>
      </c>
      <c r="W8" s="4" t="s">
        <v>42</v>
      </c>
      <c r="X8" s="4" t="s">
        <v>42</v>
      </c>
      <c r="Y8" s="33" t="s">
        <v>424</v>
      </c>
      <c r="Z8" s="33" t="s">
        <v>425</v>
      </c>
      <c r="AA8" s="33" t="s">
        <v>42</v>
      </c>
      <c r="AB8" s="33" t="s">
        <v>425</v>
      </c>
      <c r="AC8" s="33" t="s">
        <v>42</v>
      </c>
    </row>
    <row r="9" spans="1:29" ht="65.25" customHeight="1">
      <c r="A9" s="4" t="s">
        <v>27</v>
      </c>
      <c r="B9" s="16" t="s">
        <v>28</v>
      </c>
      <c r="C9" s="33"/>
      <c r="D9" s="4"/>
      <c r="E9" s="4" t="s">
        <v>36</v>
      </c>
      <c r="F9" s="33" t="s">
        <v>30</v>
      </c>
      <c r="G9" s="4" t="s">
        <v>37</v>
      </c>
      <c r="H9" s="33" t="s">
        <v>426</v>
      </c>
      <c r="I9" s="4" t="s">
        <v>442</v>
      </c>
      <c r="J9" s="4" t="s">
        <v>13</v>
      </c>
      <c r="K9" s="4"/>
      <c r="L9" s="4"/>
      <c r="M9" s="4" t="s">
        <v>428</v>
      </c>
      <c r="N9" s="4" t="s">
        <v>429</v>
      </c>
      <c r="O9" s="4" t="s">
        <v>430</v>
      </c>
      <c r="P9" s="4"/>
      <c r="Q9" s="4" t="s">
        <v>441</v>
      </c>
      <c r="R9" s="33" t="s">
        <v>42</v>
      </c>
      <c r="S9" s="34" t="s">
        <v>32</v>
      </c>
      <c r="T9" s="33" t="s">
        <v>42</v>
      </c>
      <c r="U9" s="33" t="s">
        <v>42</v>
      </c>
      <c r="V9" s="33" t="s">
        <v>42</v>
      </c>
      <c r="W9" s="4" t="s">
        <v>42</v>
      </c>
      <c r="X9" s="4" t="s">
        <v>42</v>
      </c>
      <c r="Y9" s="33" t="s">
        <v>424</v>
      </c>
      <c r="Z9" s="33" t="s">
        <v>425</v>
      </c>
      <c r="AA9" s="33" t="s">
        <v>42</v>
      </c>
      <c r="AB9" s="33" t="s">
        <v>425</v>
      </c>
      <c r="AC9" s="33" t="s">
        <v>42</v>
      </c>
    </row>
    <row r="10" spans="1:29" ht="65.25" customHeight="1">
      <c r="A10" s="4" t="s">
        <v>27</v>
      </c>
      <c r="B10" s="16" t="s">
        <v>28</v>
      </c>
      <c r="C10" s="33"/>
      <c r="D10" s="4"/>
      <c r="E10" s="4" t="s">
        <v>36</v>
      </c>
      <c r="F10" s="33" t="s">
        <v>30</v>
      </c>
      <c r="G10" s="4" t="s">
        <v>37</v>
      </c>
      <c r="H10" s="33" t="s">
        <v>431</v>
      </c>
      <c r="I10" s="4" t="s">
        <v>442</v>
      </c>
      <c r="J10" s="4" t="s">
        <v>420</v>
      </c>
      <c r="K10" s="4"/>
      <c r="L10" s="4"/>
      <c r="M10" s="4" t="s">
        <v>433</v>
      </c>
      <c r="N10" s="4"/>
      <c r="O10" s="4"/>
      <c r="P10" s="4"/>
      <c r="Q10" s="4" t="s">
        <v>441</v>
      </c>
      <c r="R10" s="33" t="s">
        <v>42</v>
      </c>
      <c r="S10" s="34" t="s">
        <v>32</v>
      </c>
      <c r="T10" s="33" t="s">
        <v>42</v>
      </c>
      <c r="U10" s="33" t="s">
        <v>42</v>
      </c>
      <c r="V10" s="33" t="s">
        <v>42</v>
      </c>
      <c r="W10" s="4" t="s">
        <v>42</v>
      </c>
      <c r="X10" s="4" t="s">
        <v>42</v>
      </c>
      <c r="Y10" s="33" t="s">
        <v>424</v>
      </c>
      <c r="Z10" s="33" t="s">
        <v>425</v>
      </c>
      <c r="AA10" s="33" t="s">
        <v>42</v>
      </c>
      <c r="AB10" s="33" t="s">
        <v>425</v>
      </c>
      <c r="AC10" s="33" t="s">
        <v>42</v>
      </c>
    </row>
    <row r="11" spans="1:29" ht="65.25" customHeight="1">
      <c r="A11" s="4" t="s">
        <v>38</v>
      </c>
      <c r="B11" s="16" t="s">
        <v>39</v>
      </c>
      <c r="C11" s="33"/>
      <c r="D11" s="4"/>
      <c r="E11" s="4" t="s">
        <v>40</v>
      </c>
      <c r="F11" s="33" t="s">
        <v>41</v>
      </c>
      <c r="G11" s="33" t="s">
        <v>42</v>
      </c>
      <c r="H11" s="33" t="s">
        <v>443</v>
      </c>
      <c r="I11" s="4" t="s">
        <v>444</v>
      </c>
      <c r="J11" s="4" t="s">
        <v>420</v>
      </c>
      <c r="K11" s="4"/>
      <c r="L11" s="4"/>
      <c r="M11" s="4" t="s">
        <v>423</v>
      </c>
      <c r="N11" s="4" t="s">
        <v>435</v>
      </c>
      <c r="O11" s="4"/>
      <c r="P11" s="4"/>
      <c r="Q11" s="33" t="s">
        <v>445</v>
      </c>
      <c r="R11" s="33" t="s">
        <v>32</v>
      </c>
      <c r="S11" s="35">
        <v>11</v>
      </c>
      <c r="T11" s="33">
        <v>2030</v>
      </c>
      <c r="U11" s="33" t="s">
        <v>42</v>
      </c>
      <c r="V11" s="33" t="s">
        <v>42</v>
      </c>
      <c r="W11" s="4" t="s">
        <v>31</v>
      </c>
      <c r="X11" s="4" t="s">
        <v>42</v>
      </c>
      <c r="Y11" s="33" t="s">
        <v>424</v>
      </c>
      <c r="Z11" s="33" t="s">
        <v>446</v>
      </c>
      <c r="AA11" s="33" t="s">
        <v>31</v>
      </c>
      <c r="AB11" s="33" t="s">
        <v>425</v>
      </c>
      <c r="AC11" s="33" t="s">
        <v>42</v>
      </c>
    </row>
    <row r="12" spans="1:29" ht="65.25" customHeight="1">
      <c r="A12" s="4" t="s">
        <v>38</v>
      </c>
      <c r="B12" s="27" t="s">
        <v>39</v>
      </c>
      <c r="C12" s="33"/>
      <c r="D12" s="4"/>
      <c r="E12" s="4" t="s">
        <v>40</v>
      </c>
      <c r="F12" s="33" t="s">
        <v>41</v>
      </c>
      <c r="G12" s="33" t="s">
        <v>42</v>
      </c>
      <c r="H12" s="33" t="s">
        <v>447</v>
      </c>
      <c r="I12" s="4" t="s">
        <v>448</v>
      </c>
      <c r="J12" s="4" t="s">
        <v>420</v>
      </c>
      <c r="K12" s="4"/>
      <c r="L12" s="4"/>
      <c r="M12" s="4" t="s">
        <v>421</v>
      </c>
      <c r="N12" s="4"/>
      <c r="O12" s="4"/>
      <c r="P12" s="4"/>
      <c r="Q12" s="33" t="s">
        <v>445</v>
      </c>
      <c r="R12" s="33" t="s">
        <v>32</v>
      </c>
      <c r="S12" s="35">
        <v>78.599999999999994</v>
      </c>
      <c r="T12" s="33" t="s">
        <v>32</v>
      </c>
      <c r="U12" s="33" t="s">
        <v>42</v>
      </c>
      <c r="V12" s="33" t="s">
        <v>42</v>
      </c>
      <c r="W12" s="4" t="s">
        <v>31</v>
      </c>
      <c r="X12" s="4" t="s">
        <v>42</v>
      </c>
      <c r="Y12" s="33" t="s">
        <v>424</v>
      </c>
      <c r="Z12" s="33" t="s">
        <v>446</v>
      </c>
      <c r="AA12" s="33" t="s">
        <v>449</v>
      </c>
      <c r="AB12" s="33" t="s">
        <v>446</v>
      </c>
      <c r="AC12" s="33" t="s">
        <v>449</v>
      </c>
    </row>
    <row r="13" spans="1:29" ht="65.25" customHeight="1">
      <c r="A13" s="4" t="s">
        <v>38</v>
      </c>
      <c r="B13" s="16" t="s">
        <v>39</v>
      </c>
      <c r="C13" s="33"/>
      <c r="D13" s="4"/>
      <c r="E13" s="4" t="s">
        <v>40</v>
      </c>
      <c r="F13" s="33" t="s">
        <v>41</v>
      </c>
      <c r="G13" s="33" t="s">
        <v>42</v>
      </c>
      <c r="H13" s="33" t="s">
        <v>450</v>
      </c>
      <c r="I13" s="4" t="s">
        <v>451</v>
      </c>
      <c r="J13" s="4" t="s">
        <v>16</v>
      </c>
      <c r="K13" s="4"/>
      <c r="L13" s="4"/>
      <c r="M13" s="4" t="s">
        <v>452</v>
      </c>
      <c r="N13" s="4"/>
      <c r="O13" s="4"/>
      <c r="P13" s="4"/>
      <c r="Q13" s="33" t="s">
        <v>445</v>
      </c>
      <c r="R13" s="33" t="s">
        <v>32</v>
      </c>
      <c r="S13" s="35">
        <v>661</v>
      </c>
      <c r="T13" s="33" t="s">
        <v>453</v>
      </c>
      <c r="U13" s="35">
        <v>8813</v>
      </c>
      <c r="V13" s="33" t="s">
        <v>454</v>
      </c>
      <c r="W13" s="4" t="s">
        <v>455</v>
      </c>
      <c r="X13" s="4" t="s">
        <v>42</v>
      </c>
      <c r="Y13" s="33" t="s">
        <v>424</v>
      </c>
      <c r="Z13" s="33" t="s">
        <v>446</v>
      </c>
      <c r="AA13" s="33" t="s">
        <v>455</v>
      </c>
      <c r="AB13" s="33" t="s">
        <v>446</v>
      </c>
      <c r="AC13" s="33" t="s">
        <v>455</v>
      </c>
    </row>
    <row r="14" spans="1:29" ht="65.25" customHeight="1">
      <c r="A14" s="4" t="s">
        <v>38</v>
      </c>
      <c r="B14" s="16" t="s">
        <v>39</v>
      </c>
      <c r="C14" s="33"/>
      <c r="D14" s="4"/>
      <c r="E14" s="4" t="s">
        <v>40</v>
      </c>
      <c r="F14" s="33" t="s">
        <v>41</v>
      </c>
      <c r="G14" s="33" t="s">
        <v>42</v>
      </c>
      <c r="H14" s="33" t="s">
        <v>456</v>
      </c>
      <c r="I14" s="4" t="s">
        <v>457</v>
      </c>
      <c r="J14" s="4" t="s">
        <v>16</v>
      </c>
      <c r="K14" s="4"/>
      <c r="L14" s="4"/>
      <c r="M14" s="4" t="s">
        <v>458</v>
      </c>
      <c r="N14" s="4"/>
      <c r="O14" s="4"/>
      <c r="P14" s="4"/>
      <c r="Q14" s="33" t="s">
        <v>445</v>
      </c>
      <c r="R14" s="33" t="s">
        <v>32</v>
      </c>
      <c r="S14" s="35">
        <v>238.1</v>
      </c>
      <c r="T14" s="33" t="s">
        <v>453</v>
      </c>
      <c r="U14" s="33" t="s">
        <v>42</v>
      </c>
      <c r="V14" s="33" t="s">
        <v>42</v>
      </c>
      <c r="W14" s="4" t="s">
        <v>455</v>
      </c>
      <c r="X14" s="4" t="s">
        <v>42</v>
      </c>
      <c r="Y14" s="33" t="s">
        <v>424</v>
      </c>
      <c r="Z14" s="33" t="s">
        <v>446</v>
      </c>
      <c r="AA14" s="33" t="s">
        <v>455</v>
      </c>
      <c r="AB14" s="33" t="s">
        <v>446</v>
      </c>
      <c r="AC14" s="33" t="s">
        <v>455</v>
      </c>
    </row>
    <row r="15" spans="1:29" ht="65.25" customHeight="1">
      <c r="A15" s="4" t="s">
        <v>38</v>
      </c>
      <c r="B15" s="27" t="s">
        <v>39</v>
      </c>
      <c r="C15" s="33"/>
      <c r="D15" s="4"/>
      <c r="E15" s="4" t="s">
        <v>40</v>
      </c>
      <c r="F15" s="33" t="s">
        <v>41</v>
      </c>
      <c r="G15" s="33" t="s">
        <v>42</v>
      </c>
      <c r="H15" s="33" t="s">
        <v>459</v>
      </c>
      <c r="I15" s="4" t="s">
        <v>460</v>
      </c>
      <c r="J15" s="4" t="s">
        <v>420</v>
      </c>
      <c r="K15" s="4"/>
      <c r="L15" s="4"/>
      <c r="M15" s="4" t="s">
        <v>421</v>
      </c>
      <c r="N15" s="4" t="s">
        <v>461</v>
      </c>
      <c r="O15" s="4" t="s">
        <v>423</v>
      </c>
      <c r="P15" s="4"/>
      <c r="Q15" s="33" t="s">
        <v>462</v>
      </c>
      <c r="R15" s="33" t="s">
        <v>32</v>
      </c>
      <c r="S15" s="35">
        <v>1262.25</v>
      </c>
      <c r="T15" s="33" t="s">
        <v>32</v>
      </c>
      <c r="U15" s="33" t="s">
        <v>42</v>
      </c>
      <c r="V15" s="33" t="s">
        <v>42</v>
      </c>
      <c r="W15" s="4" t="s">
        <v>463</v>
      </c>
      <c r="X15" s="4" t="s">
        <v>42</v>
      </c>
      <c r="Y15" s="33" t="s">
        <v>424</v>
      </c>
      <c r="Z15" s="33" t="s">
        <v>425</v>
      </c>
      <c r="AA15" s="33" t="s">
        <v>42</v>
      </c>
      <c r="AB15" s="33" t="s">
        <v>425</v>
      </c>
      <c r="AC15" s="33" t="s">
        <v>42</v>
      </c>
    </row>
    <row r="16" spans="1:29" ht="65.25" customHeight="1">
      <c r="A16" s="4" t="s">
        <v>38</v>
      </c>
      <c r="B16" s="16" t="s">
        <v>39</v>
      </c>
      <c r="C16" s="33"/>
      <c r="D16" s="4"/>
      <c r="E16" s="4" t="s">
        <v>40</v>
      </c>
      <c r="F16" s="33" t="s">
        <v>41</v>
      </c>
      <c r="G16" s="33" t="s">
        <v>42</v>
      </c>
      <c r="H16" s="33" t="s">
        <v>464</v>
      </c>
      <c r="I16" s="4" t="s">
        <v>465</v>
      </c>
      <c r="J16" s="4" t="s">
        <v>16</v>
      </c>
      <c r="K16" s="4"/>
      <c r="L16" s="4"/>
      <c r="M16" s="4" t="s">
        <v>466</v>
      </c>
      <c r="N16" s="4"/>
      <c r="O16" s="4"/>
      <c r="P16" s="4"/>
      <c r="Q16" s="33" t="s">
        <v>462</v>
      </c>
      <c r="R16" s="33" t="s">
        <v>32</v>
      </c>
      <c r="S16" s="35">
        <v>391.9</v>
      </c>
      <c r="T16" s="33" t="s">
        <v>453</v>
      </c>
      <c r="U16" s="33" t="s">
        <v>42</v>
      </c>
      <c r="V16" s="33" t="s">
        <v>42</v>
      </c>
      <c r="W16" s="4" t="s">
        <v>455</v>
      </c>
      <c r="X16" s="4" t="s">
        <v>42</v>
      </c>
      <c r="Y16" s="33" t="s">
        <v>424</v>
      </c>
      <c r="Z16" s="33" t="s">
        <v>446</v>
      </c>
      <c r="AA16" s="33" t="s">
        <v>455</v>
      </c>
      <c r="AB16" s="33" t="s">
        <v>446</v>
      </c>
      <c r="AC16" s="33" t="s">
        <v>455</v>
      </c>
    </row>
    <row r="17" spans="1:29" ht="65.25" customHeight="1">
      <c r="A17" s="4" t="s">
        <v>45</v>
      </c>
      <c r="B17" s="16" t="s">
        <v>46</v>
      </c>
      <c r="C17" s="4"/>
      <c r="D17" s="4"/>
      <c r="E17" s="4" t="s">
        <v>47</v>
      </c>
      <c r="F17" s="4" t="s">
        <v>48</v>
      </c>
      <c r="G17" s="33" t="s">
        <v>42</v>
      </c>
      <c r="H17" s="33" t="s">
        <v>467</v>
      </c>
      <c r="I17" s="4" t="s">
        <v>468</v>
      </c>
      <c r="J17" s="4" t="s">
        <v>13</v>
      </c>
      <c r="K17" s="4"/>
      <c r="L17" s="4"/>
      <c r="M17" s="4" t="s">
        <v>428</v>
      </c>
      <c r="N17" s="4"/>
      <c r="O17" s="4"/>
      <c r="P17" s="4"/>
      <c r="Q17" s="4" t="s">
        <v>47</v>
      </c>
      <c r="R17" s="33" t="s">
        <v>32</v>
      </c>
      <c r="S17" s="35">
        <v>732</v>
      </c>
      <c r="T17" s="33" t="s">
        <v>469</v>
      </c>
      <c r="U17" s="33" t="s">
        <v>42</v>
      </c>
      <c r="V17" s="33" t="s">
        <v>42</v>
      </c>
      <c r="W17" s="4" t="s">
        <v>209</v>
      </c>
      <c r="X17" s="4" t="s">
        <v>42</v>
      </c>
      <c r="Y17" s="33" t="s">
        <v>425</v>
      </c>
      <c r="Z17" s="33" t="s">
        <v>425</v>
      </c>
      <c r="AA17" s="33" t="s">
        <v>42</v>
      </c>
      <c r="AB17" s="33" t="s">
        <v>425</v>
      </c>
      <c r="AC17" s="33" t="s">
        <v>42</v>
      </c>
    </row>
    <row r="18" spans="1:29" ht="65.25" customHeight="1">
      <c r="A18" s="4" t="s">
        <v>45</v>
      </c>
      <c r="B18" s="16" t="s">
        <v>46</v>
      </c>
      <c r="C18" s="4"/>
      <c r="D18" s="4"/>
      <c r="E18" s="4" t="s">
        <v>47</v>
      </c>
      <c r="F18" s="4" t="s">
        <v>48</v>
      </c>
      <c r="G18" s="33" t="s">
        <v>42</v>
      </c>
      <c r="H18" s="33" t="s">
        <v>470</v>
      </c>
      <c r="I18" s="4" t="s">
        <v>471</v>
      </c>
      <c r="J18" s="4" t="s">
        <v>13</v>
      </c>
      <c r="K18" s="4"/>
      <c r="L18" s="4"/>
      <c r="M18" s="4" t="s">
        <v>472</v>
      </c>
      <c r="N18" s="4" t="s">
        <v>429</v>
      </c>
      <c r="O18" s="4" t="s">
        <v>473</v>
      </c>
      <c r="P18" s="4"/>
      <c r="Q18" s="4" t="s">
        <v>47</v>
      </c>
      <c r="R18" s="33" t="s">
        <v>32</v>
      </c>
      <c r="S18" s="35">
        <v>98760</v>
      </c>
      <c r="T18" s="33" t="s">
        <v>32</v>
      </c>
      <c r="U18" s="33" t="s">
        <v>42</v>
      </c>
      <c r="V18" s="33" t="s">
        <v>42</v>
      </c>
      <c r="W18" s="4" t="s">
        <v>474</v>
      </c>
      <c r="X18" s="4" t="s">
        <v>42</v>
      </c>
      <c r="Y18" s="33" t="s">
        <v>425</v>
      </c>
      <c r="Z18" s="33" t="s">
        <v>425</v>
      </c>
      <c r="AA18" s="33" t="s">
        <v>42</v>
      </c>
      <c r="AB18" s="33" t="s">
        <v>425</v>
      </c>
      <c r="AC18" s="33" t="s">
        <v>42</v>
      </c>
    </row>
    <row r="19" spans="1:29" ht="65.25" customHeight="1">
      <c r="A19" s="4" t="s">
        <v>45</v>
      </c>
      <c r="B19" s="16" t="s">
        <v>46</v>
      </c>
      <c r="C19" s="4"/>
      <c r="D19" s="4"/>
      <c r="E19" s="4" t="s">
        <v>47</v>
      </c>
      <c r="F19" s="4" t="s">
        <v>48</v>
      </c>
      <c r="G19" s="33" t="s">
        <v>42</v>
      </c>
      <c r="H19" s="36" t="s">
        <v>475</v>
      </c>
      <c r="I19" s="4" t="s">
        <v>476</v>
      </c>
      <c r="J19" s="4" t="s">
        <v>16</v>
      </c>
      <c r="K19" s="4"/>
      <c r="L19" s="4"/>
      <c r="M19" s="4" t="s">
        <v>458</v>
      </c>
      <c r="N19" s="4" t="s">
        <v>452</v>
      </c>
      <c r="O19" s="4"/>
      <c r="P19" s="4"/>
      <c r="Q19" s="4" t="s">
        <v>47</v>
      </c>
      <c r="R19" s="33" t="s">
        <v>32</v>
      </c>
      <c r="S19" s="35">
        <v>642</v>
      </c>
      <c r="T19" s="33" t="s">
        <v>32</v>
      </c>
      <c r="U19" s="33" t="s">
        <v>42</v>
      </c>
      <c r="V19" s="33" t="s">
        <v>42</v>
      </c>
      <c r="W19" s="4" t="s">
        <v>474</v>
      </c>
      <c r="X19" s="4" t="s">
        <v>42</v>
      </c>
      <c r="Y19" s="33" t="s">
        <v>425</v>
      </c>
      <c r="Z19" s="33" t="s">
        <v>425</v>
      </c>
      <c r="AA19" s="33" t="s">
        <v>42</v>
      </c>
      <c r="AB19" s="33" t="s">
        <v>425</v>
      </c>
      <c r="AC19" s="33" t="s">
        <v>42</v>
      </c>
    </row>
    <row r="20" spans="1:29" ht="65.25" customHeight="1">
      <c r="A20" s="4" t="s">
        <v>45</v>
      </c>
      <c r="B20" s="16" t="s">
        <v>46</v>
      </c>
      <c r="C20" s="4"/>
      <c r="D20" s="4"/>
      <c r="E20" s="4" t="s">
        <v>47</v>
      </c>
      <c r="F20" s="4" t="s">
        <v>48</v>
      </c>
      <c r="G20" s="33" t="s">
        <v>42</v>
      </c>
      <c r="H20" s="36" t="s">
        <v>477</v>
      </c>
      <c r="I20" s="4" t="s">
        <v>478</v>
      </c>
      <c r="J20" s="4" t="s">
        <v>420</v>
      </c>
      <c r="K20" s="4"/>
      <c r="L20" s="4"/>
      <c r="M20" s="4" t="s">
        <v>421</v>
      </c>
      <c r="N20" s="4"/>
      <c r="O20" s="4"/>
      <c r="P20" s="4"/>
      <c r="Q20" s="4" t="s">
        <v>47</v>
      </c>
      <c r="R20" s="33" t="s">
        <v>32</v>
      </c>
      <c r="S20" s="35">
        <v>1229</v>
      </c>
      <c r="T20" s="33" t="s">
        <v>32</v>
      </c>
      <c r="U20" s="33" t="s">
        <v>42</v>
      </c>
      <c r="V20" s="33" t="s">
        <v>42</v>
      </c>
      <c r="W20" s="4" t="s">
        <v>31</v>
      </c>
      <c r="X20" s="4" t="s">
        <v>42</v>
      </c>
      <c r="Y20" s="33" t="s">
        <v>425</v>
      </c>
      <c r="Z20" s="33" t="s">
        <v>425</v>
      </c>
      <c r="AA20" s="33" t="s">
        <v>42</v>
      </c>
      <c r="AB20" s="33" t="s">
        <v>425</v>
      </c>
      <c r="AC20" s="33" t="s">
        <v>42</v>
      </c>
    </row>
    <row r="21" spans="1:29" ht="65.25" customHeight="1">
      <c r="A21" s="4" t="s">
        <v>45</v>
      </c>
      <c r="B21" s="16" t="s">
        <v>46</v>
      </c>
      <c r="C21" s="4"/>
      <c r="D21" s="4"/>
      <c r="E21" s="4" t="s">
        <v>47</v>
      </c>
      <c r="F21" s="4" t="s">
        <v>48</v>
      </c>
      <c r="G21" s="33" t="s">
        <v>42</v>
      </c>
      <c r="H21" s="33" t="s">
        <v>479</v>
      </c>
      <c r="I21" s="4" t="s">
        <v>478</v>
      </c>
      <c r="J21" s="4" t="s">
        <v>420</v>
      </c>
      <c r="K21" s="4"/>
      <c r="L21" s="4"/>
      <c r="M21" s="4" t="s">
        <v>423</v>
      </c>
      <c r="N21" s="4" t="s">
        <v>422</v>
      </c>
      <c r="O21" s="4"/>
      <c r="P21" s="4"/>
      <c r="Q21" s="4" t="s">
        <v>47</v>
      </c>
      <c r="R21" s="33" t="s">
        <v>32</v>
      </c>
      <c r="S21" s="35">
        <v>177</v>
      </c>
      <c r="T21" s="33" t="s">
        <v>32</v>
      </c>
      <c r="U21" s="33" t="s">
        <v>42</v>
      </c>
      <c r="V21" s="33" t="s">
        <v>42</v>
      </c>
      <c r="W21" s="4" t="s">
        <v>31</v>
      </c>
      <c r="X21" s="4" t="s">
        <v>42</v>
      </c>
      <c r="Y21" s="33" t="s">
        <v>425</v>
      </c>
      <c r="Z21" s="33" t="s">
        <v>425</v>
      </c>
      <c r="AA21" s="33" t="s">
        <v>42</v>
      </c>
      <c r="AB21" s="33" t="s">
        <v>425</v>
      </c>
      <c r="AC21" s="33" t="s">
        <v>42</v>
      </c>
    </row>
    <row r="22" spans="1:29" ht="65.25" customHeight="1">
      <c r="A22" s="4" t="s">
        <v>45</v>
      </c>
      <c r="B22" s="16" t="s">
        <v>46</v>
      </c>
      <c r="C22" s="4"/>
      <c r="D22" s="4"/>
      <c r="E22" s="4" t="s">
        <v>47</v>
      </c>
      <c r="F22" s="4" t="s">
        <v>48</v>
      </c>
      <c r="G22" s="33" t="s">
        <v>42</v>
      </c>
      <c r="H22" s="33" t="s">
        <v>480</v>
      </c>
      <c r="I22" s="4" t="s">
        <v>481</v>
      </c>
      <c r="J22" s="4" t="s">
        <v>15</v>
      </c>
      <c r="K22" s="4" t="s">
        <v>13</v>
      </c>
      <c r="L22" s="4"/>
      <c r="M22" s="4" t="s">
        <v>428</v>
      </c>
      <c r="N22" s="4" t="s">
        <v>429</v>
      </c>
      <c r="O22" s="4"/>
      <c r="P22" s="4"/>
      <c r="Q22" s="4" t="s">
        <v>47</v>
      </c>
      <c r="R22" s="33" t="s">
        <v>32</v>
      </c>
      <c r="S22" s="35">
        <v>241546</v>
      </c>
      <c r="T22" s="33" t="s">
        <v>453</v>
      </c>
      <c r="U22" s="35">
        <v>1046700</v>
      </c>
      <c r="V22" s="33" t="s">
        <v>454</v>
      </c>
      <c r="W22" s="4" t="s">
        <v>142</v>
      </c>
      <c r="X22" s="4" t="s">
        <v>42</v>
      </c>
      <c r="Y22" s="33" t="s">
        <v>425</v>
      </c>
      <c r="Z22" s="33" t="s">
        <v>425</v>
      </c>
      <c r="AA22" s="33" t="s">
        <v>42</v>
      </c>
      <c r="AB22" s="33" t="s">
        <v>425</v>
      </c>
      <c r="AC22" s="33" t="s">
        <v>42</v>
      </c>
    </row>
    <row r="23" spans="1:29" ht="65.25" customHeight="1">
      <c r="A23" s="4" t="s">
        <v>45</v>
      </c>
      <c r="B23" s="16" t="s">
        <v>46</v>
      </c>
      <c r="C23" s="4"/>
      <c r="D23" s="4"/>
      <c r="E23" s="4" t="s">
        <v>47</v>
      </c>
      <c r="F23" s="4" t="s">
        <v>48</v>
      </c>
      <c r="G23" s="33" t="s">
        <v>42</v>
      </c>
      <c r="H23" s="33" t="s">
        <v>482</v>
      </c>
      <c r="I23" s="4" t="s">
        <v>483</v>
      </c>
      <c r="J23" s="4" t="s">
        <v>17</v>
      </c>
      <c r="K23" s="4"/>
      <c r="L23" s="4"/>
      <c r="M23" s="4" t="s">
        <v>484</v>
      </c>
      <c r="N23" s="4"/>
      <c r="O23" s="4"/>
      <c r="P23" s="4"/>
      <c r="Q23" s="4" t="s">
        <v>47</v>
      </c>
      <c r="R23" s="33" t="s">
        <v>32</v>
      </c>
      <c r="S23" s="35">
        <v>21378</v>
      </c>
      <c r="T23" s="33" t="s">
        <v>453</v>
      </c>
      <c r="U23" s="35">
        <v>119283</v>
      </c>
      <c r="V23" s="33" t="s">
        <v>454</v>
      </c>
      <c r="W23" s="4" t="s">
        <v>142</v>
      </c>
      <c r="X23" s="4" t="s">
        <v>42</v>
      </c>
      <c r="Y23" s="33" t="s">
        <v>425</v>
      </c>
      <c r="Z23" s="33" t="s">
        <v>425</v>
      </c>
      <c r="AA23" s="33" t="s">
        <v>42</v>
      </c>
      <c r="AB23" s="33" t="s">
        <v>425</v>
      </c>
      <c r="AC23" s="33" t="s">
        <v>42</v>
      </c>
    </row>
    <row r="24" spans="1:29" ht="65.25" customHeight="1">
      <c r="A24" s="4" t="s">
        <v>50</v>
      </c>
      <c r="B24" s="37" t="s">
        <v>51</v>
      </c>
      <c r="C24" s="4"/>
      <c r="D24" s="16"/>
      <c r="E24" s="4" t="s">
        <v>52</v>
      </c>
      <c r="F24" s="4" t="s">
        <v>52</v>
      </c>
      <c r="G24" s="33" t="s">
        <v>42</v>
      </c>
      <c r="H24" s="33" t="s">
        <v>485</v>
      </c>
      <c r="I24" s="4" t="s">
        <v>486</v>
      </c>
      <c r="J24" s="4" t="s">
        <v>487</v>
      </c>
      <c r="K24" s="4"/>
      <c r="L24" s="4"/>
      <c r="M24" s="4" t="s">
        <v>488</v>
      </c>
      <c r="N24" s="4"/>
      <c r="O24" s="4"/>
      <c r="P24" s="4"/>
      <c r="Q24" s="33" t="s">
        <v>489</v>
      </c>
      <c r="R24" s="33" t="s">
        <v>42</v>
      </c>
      <c r="S24" s="34" t="s">
        <v>32</v>
      </c>
      <c r="T24" s="33" t="s">
        <v>42</v>
      </c>
      <c r="U24" s="34" t="s">
        <v>42</v>
      </c>
      <c r="V24" s="33" t="s">
        <v>42</v>
      </c>
      <c r="W24" s="4" t="s">
        <v>42</v>
      </c>
      <c r="X24" s="4" t="s">
        <v>42</v>
      </c>
      <c r="Y24" s="33" t="s">
        <v>490</v>
      </c>
      <c r="Z24" s="33" t="s">
        <v>425</v>
      </c>
      <c r="AA24" s="33" t="s">
        <v>42</v>
      </c>
      <c r="AB24" s="33" t="s">
        <v>425</v>
      </c>
      <c r="AC24" s="33" t="s">
        <v>42</v>
      </c>
    </row>
    <row r="25" spans="1:29" ht="65.25" customHeight="1">
      <c r="A25" s="4" t="s">
        <v>50</v>
      </c>
      <c r="B25" s="37" t="s">
        <v>51</v>
      </c>
      <c r="C25" s="4"/>
      <c r="D25" s="16"/>
      <c r="E25" s="4" t="s">
        <v>52</v>
      </c>
      <c r="F25" s="4" t="s">
        <v>52</v>
      </c>
      <c r="G25" s="33" t="s">
        <v>42</v>
      </c>
      <c r="H25" s="33" t="s">
        <v>491</v>
      </c>
      <c r="I25" s="4" t="s">
        <v>492</v>
      </c>
      <c r="J25" s="4" t="s">
        <v>420</v>
      </c>
      <c r="K25" s="4"/>
      <c r="L25" s="4"/>
      <c r="M25" s="4" t="s">
        <v>493</v>
      </c>
      <c r="N25" s="4"/>
      <c r="O25" s="4"/>
      <c r="P25" s="4"/>
      <c r="Q25" s="33" t="s">
        <v>489</v>
      </c>
      <c r="R25" s="33" t="s">
        <v>32</v>
      </c>
      <c r="S25" s="35">
        <v>224.33</v>
      </c>
      <c r="T25" s="33" t="s">
        <v>469</v>
      </c>
      <c r="U25" s="34" t="s">
        <v>42</v>
      </c>
      <c r="V25" s="33" t="s">
        <v>42</v>
      </c>
      <c r="W25" s="4" t="s">
        <v>53</v>
      </c>
      <c r="X25" s="4" t="s">
        <v>42</v>
      </c>
      <c r="Y25" s="33" t="s">
        <v>490</v>
      </c>
      <c r="Z25" s="33" t="s">
        <v>425</v>
      </c>
      <c r="AA25" s="33" t="s">
        <v>42</v>
      </c>
      <c r="AB25" s="33" t="s">
        <v>425</v>
      </c>
      <c r="AC25" s="33" t="s">
        <v>42</v>
      </c>
    </row>
    <row r="26" spans="1:29" ht="65.25" customHeight="1">
      <c r="A26" s="4" t="s">
        <v>50</v>
      </c>
      <c r="B26" s="37" t="s">
        <v>51</v>
      </c>
      <c r="C26" s="4"/>
      <c r="D26" s="16"/>
      <c r="E26" s="4" t="s">
        <v>52</v>
      </c>
      <c r="F26" s="4" t="s">
        <v>52</v>
      </c>
      <c r="G26" s="33" t="s">
        <v>42</v>
      </c>
      <c r="H26" s="33" t="s">
        <v>494</v>
      </c>
      <c r="I26" s="4" t="s">
        <v>495</v>
      </c>
      <c r="J26" s="4" t="s">
        <v>13</v>
      </c>
      <c r="K26" s="4" t="s">
        <v>420</v>
      </c>
      <c r="L26" s="4"/>
      <c r="M26" s="4" t="s">
        <v>428</v>
      </c>
      <c r="N26" s="4"/>
      <c r="O26" s="4"/>
      <c r="P26" s="4"/>
      <c r="Q26" s="33" t="s">
        <v>489</v>
      </c>
      <c r="R26" s="33" t="s">
        <v>32</v>
      </c>
      <c r="S26" s="35">
        <v>104.78</v>
      </c>
      <c r="T26" s="33" t="s">
        <v>469</v>
      </c>
      <c r="U26" s="34" t="s">
        <v>42</v>
      </c>
      <c r="V26" s="33" t="s">
        <v>42</v>
      </c>
      <c r="W26" s="4" t="s">
        <v>53</v>
      </c>
      <c r="X26" s="4" t="s">
        <v>42</v>
      </c>
      <c r="Y26" s="33" t="s">
        <v>490</v>
      </c>
      <c r="Z26" s="33" t="s">
        <v>425</v>
      </c>
      <c r="AA26" s="33" t="s">
        <v>42</v>
      </c>
      <c r="AB26" s="33" t="s">
        <v>425</v>
      </c>
      <c r="AC26" s="33" t="s">
        <v>42</v>
      </c>
    </row>
    <row r="27" spans="1:29" ht="65.25" customHeight="1">
      <c r="A27" s="4" t="s">
        <v>50</v>
      </c>
      <c r="B27" s="37" t="s">
        <v>51</v>
      </c>
      <c r="C27" s="4"/>
      <c r="D27" s="16"/>
      <c r="E27" s="4" t="s">
        <v>52</v>
      </c>
      <c r="F27" s="4" t="s">
        <v>52</v>
      </c>
      <c r="G27" s="33" t="s">
        <v>42</v>
      </c>
      <c r="H27" s="33" t="s">
        <v>496</v>
      </c>
      <c r="I27" s="4" t="s">
        <v>497</v>
      </c>
      <c r="J27" s="4" t="s">
        <v>13</v>
      </c>
      <c r="K27" s="4" t="s">
        <v>420</v>
      </c>
      <c r="L27" s="4"/>
      <c r="M27" s="4" t="s">
        <v>428</v>
      </c>
      <c r="N27" s="4"/>
      <c r="O27" s="4"/>
      <c r="P27" s="4"/>
      <c r="Q27" s="33" t="s">
        <v>489</v>
      </c>
      <c r="R27" s="33" t="s">
        <v>32</v>
      </c>
      <c r="S27" s="35">
        <v>170.42</v>
      </c>
      <c r="T27" s="33" t="s">
        <v>469</v>
      </c>
      <c r="U27" s="34" t="s">
        <v>42</v>
      </c>
      <c r="V27" s="33" t="s">
        <v>42</v>
      </c>
      <c r="W27" s="4" t="s">
        <v>53</v>
      </c>
      <c r="X27" s="4" t="s">
        <v>42</v>
      </c>
      <c r="Y27" s="33" t="s">
        <v>490</v>
      </c>
      <c r="Z27" s="33" t="s">
        <v>425</v>
      </c>
      <c r="AA27" s="33" t="s">
        <v>42</v>
      </c>
      <c r="AB27" s="33" t="s">
        <v>425</v>
      </c>
      <c r="AC27" s="33" t="s">
        <v>42</v>
      </c>
    </row>
    <row r="28" spans="1:29" ht="65.25" customHeight="1">
      <c r="A28" s="4" t="s">
        <v>50</v>
      </c>
      <c r="B28" s="37" t="s">
        <v>51</v>
      </c>
      <c r="C28" s="4"/>
      <c r="D28" s="16"/>
      <c r="E28" s="4" t="s">
        <v>52</v>
      </c>
      <c r="F28" s="4" t="s">
        <v>52</v>
      </c>
      <c r="G28" s="33" t="s">
        <v>42</v>
      </c>
      <c r="H28" s="33" t="s">
        <v>498</v>
      </c>
      <c r="I28" s="4" t="s">
        <v>499</v>
      </c>
      <c r="J28" s="4" t="s">
        <v>420</v>
      </c>
      <c r="K28" s="4"/>
      <c r="L28" s="4"/>
      <c r="M28" s="4" t="s">
        <v>493</v>
      </c>
      <c r="N28" s="4" t="s">
        <v>435</v>
      </c>
      <c r="O28" s="4"/>
      <c r="P28" s="4"/>
      <c r="Q28" s="33" t="s">
        <v>489</v>
      </c>
      <c r="R28" s="33" t="s">
        <v>32</v>
      </c>
      <c r="S28" s="35">
        <v>23.68</v>
      </c>
      <c r="T28" s="33" t="s">
        <v>469</v>
      </c>
      <c r="U28" s="34" t="s">
        <v>42</v>
      </c>
      <c r="V28" s="33" t="s">
        <v>42</v>
      </c>
      <c r="W28" s="4" t="s">
        <v>53</v>
      </c>
      <c r="X28" s="4" t="s">
        <v>42</v>
      </c>
      <c r="Y28" s="33" t="s">
        <v>490</v>
      </c>
      <c r="Z28" s="33" t="s">
        <v>425</v>
      </c>
      <c r="AA28" s="33" t="s">
        <v>42</v>
      </c>
      <c r="AB28" s="33" t="s">
        <v>425</v>
      </c>
      <c r="AC28" s="33" t="s">
        <v>42</v>
      </c>
    </row>
    <row r="29" spans="1:29" ht="65.25" customHeight="1">
      <c r="A29" s="4" t="s">
        <v>50</v>
      </c>
      <c r="B29" s="37" t="s">
        <v>51</v>
      </c>
      <c r="C29" s="4"/>
      <c r="D29" s="16"/>
      <c r="E29" s="4" t="s">
        <v>52</v>
      </c>
      <c r="F29" s="4" t="s">
        <v>52</v>
      </c>
      <c r="G29" s="33" t="s">
        <v>42</v>
      </c>
      <c r="H29" s="33" t="s">
        <v>500</v>
      </c>
      <c r="I29" s="4" t="s">
        <v>501</v>
      </c>
      <c r="J29" s="4" t="s">
        <v>13</v>
      </c>
      <c r="K29" s="4" t="s">
        <v>420</v>
      </c>
      <c r="L29" s="4"/>
      <c r="M29" s="4" t="s">
        <v>428</v>
      </c>
      <c r="N29" s="4" t="s">
        <v>502</v>
      </c>
      <c r="O29" s="4" t="s">
        <v>428</v>
      </c>
      <c r="P29" s="4"/>
      <c r="Q29" s="33" t="s">
        <v>489</v>
      </c>
      <c r="R29" s="33" t="s">
        <v>32</v>
      </c>
      <c r="S29" s="35">
        <v>152.31</v>
      </c>
      <c r="T29" s="33" t="s">
        <v>469</v>
      </c>
      <c r="U29" s="34" t="s">
        <v>42</v>
      </c>
      <c r="V29" s="33" t="s">
        <v>42</v>
      </c>
      <c r="W29" s="4" t="s">
        <v>53</v>
      </c>
      <c r="X29" s="4" t="s">
        <v>42</v>
      </c>
      <c r="Y29" s="33" t="s">
        <v>490</v>
      </c>
      <c r="Z29" s="33" t="s">
        <v>425</v>
      </c>
      <c r="AA29" s="33" t="s">
        <v>42</v>
      </c>
      <c r="AB29" s="33" t="s">
        <v>425</v>
      </c>
      <c r="AC29" s="33" t="s">
        <v>42</v>
      </c>
    </row>
    <row r="30" spans="1:29" ht="65.25" customHeight="1">
      <c r="A30" s="4" t="s">
        <v>50</v>
      </c>
      <c r="B30" s="37" t="s">
        <v>51</v>
      </c>
      <c r="C30" s="4"/>
      <c r="D30" s="16"/>
      <c r="E30" s="4" t="s">
        <v>52</v>
      </c>
      <c r="F30" s="4" t="s">
        <v>52</v>
      </c>
      <c r="G30" s="33" t="s">
        <v>42</v>
      </c>
      <c r="H30" s="33" t="s">
        <v>503</v>
      </c>
      <c r="I30" s="4" t="s">
        <v>504</v>
      </c>
      <c r="J30" s="4" t="s">
        <v>420</v>
      </c>
      <c r="K30" s="4"/>
      <c r="L30" s="4"/>
      <c r="M30" s="4" t="s">
        <v>493</v>
      </c>
      <c r="N30" s="4" t="s">
        <v>461</v>
      </c>
      <c r="O30" s="4"/>
      <c r="P30" s="4"/>
      <c r="Q30" s="33" t="s">
        <v>489</v>
      </c>
      <c r="R30" s="33" t="s">
        <v>32</v>
      </c>
      <c r="S30" s="35">
        <v>167.2</v>
      </c>
      <c r="T30" s="33" t="s">
        <v>505</v>
      </c>
      <c r="U30" s="34" t="s">
        <v>42</v>
      </c>
      <c r="V30" s="33" t="s">
        <v>42</v>
      </c>
      <c r="W30" s="4" t="s">
        <v>32</v>
      </c>
      <c r="X30" s="4" t="s">
        <v>42</v>
      </c>
      <c r="Y30" s="33" t="s">
        <v>490</v>
      </c>
      <c r="Z30" s="33" t="s">
        <v>425</v>
      </c>
      <c r="AA30" s="33" t="s">
        <v>42</v>
      </c>
      <c r="AB30" s="33" t="s">
        <v>425</v>
      </c>
      <c r="AC30" s="33" t="s">
        <v>42</v>
      </c>
    </row>
    <row r="31" spans="1:29" ht="65.25" customHeight="1">
      <c r="A31" s="4" t="s">
        <v>54</v>
      </c>
      <c r="B31" s="16" t="s">
        <v>55</v>
      </c>
      <c r="C31" s="4"/>
      <c r="D31" s="4"/>
      <c r="E31" s="4" t="s">
        <v>56</v>
      </c>
      <c r="F31" s="4" t="s">
        <v>57</v>
      </c>
      <c r="G31" s="33" t="s">
        <v>42</v>
      </c>
      <c r="H31" s="33" t="s">
        <v>506</v>
      </c>
      <c r="I31" s="4" t="s">
        <v>507</v>
      </c>
      <c r="J31" s="4" t="s">
        <v>16</v>
      </c>
      <c r="K31" s="4" t="s">
        <v>13</v>
      </c>
      <c r="L31" s="4"/>
      <c r="M31" s="4" t="s">
        <v>452</v>
      </c>
      <c r="N31" s="4" t="s">
        <v>428</v>
      </c>
      <c r="O31" s="4"/>
      <c r="P31" s="4"/>
      <c r="Q31" s="33" t="s">
        <v>508</v>
      </c>
      <c r="R31" s="33" t="s">
        <v>32</v>
      </c>
      <c r="S31" s="35">
        <v>112</v>
      </c>
      <c r="T31" s="33" t="s">
        <v>469</v>
      </c>
      <c r="U31" s="34" t="s">
        <v>42</v>
      </c>
      <c r="V31" s="33" t="s">
        <v>42</v>
      </c>
      <c r="W31" s="4" t="s">
        <v>32</v>
      </c>
      <c r="X31" s="4" t="s">
        <v>42</v>
      </c>
      <c r="Y31" s="33" t="s">
        <v>490</v>
      </c>
      <c r="Z31" s="33" t="s">
        <v>425</v>
      </c>
      <c r="AA31" s="33" t="s">
        <v>42</v>
      </c>
      <c r="AB31" s="33" t="s">
        <v>425</v>
      </c>
      <c r="AC31" s="33" t="s">
        <v>42</v>
      </c>
    </row>
    <row r="32" spans="1:29" ht="65.25" customHeight="1">
      <c r="A32" s="4" t="s">
        <v>54</v>
      </c>
      <c r="B32" s="16" t="s">
        <v>55</v>
      </c>
      <c r="C32" s="4"/>
      <c r="D32" s="4"/>
      <c r="E32" s="4" t="s">
        <v>56</v>
      </c>
      <c r="F32" s="4" t="s">
        <v>57</v>
      </c>
      <c r="G32" s="33" t="s">
        <v>42</v>
      </c>
      <c r="H32" s="33" t="s">
        <v>509</v>
      </c>
      <c r="I32" s="4" t="s">
        <v>507</v>
      </c>
      <c r="J32" s="4" t="s">
        <v>16</v>
      </c>
      <c r="K32" s="4" t="s">
        <v>13</v>
      </c>
      <c r="L32" s="4" t="s">
        <v>420</v>
      </c>
      <c r="M32" s="4" t="s">
        <v>452</v>
      </c>
      <c r="N32" s="4" t="s">
        <v>510</v>
      </c>
      <c r="O32" s="4" t="s">
        <v>428</v>
      </c>
      <c r="P32" s="4"/>
      <c r="Q32" s="33" t="s">
        <v>508</v>
      </c>
      <c r="R32" s="33" t="s">
        <v>32</v>
      </c>
      <c r="S32" s="35">
        <v>112</v>
      </c>
      <c r="T32" s="33" t="s">
        <v>469</v>
      </c>
      <c r="U32" s="34" t="s">
        <v>42</v>
      </c>
      <c r="V32" s="33" t="s">
        <v>42</v>
      </c>
      <c r="W32" s="4" t="s">
        <v>32</v>
      </c>
      <c r="X32" s="4" t="s">
        <v>42</v>
      </c>
      <c r="Y32" s="33" t="s">
        <v>490</v>
      </c>
      <c r="Z32" s="33" t="s">
        <v>425</v>
      </c>
      <c r="AA32" s="33" t="s">
        <v>42</v>
      </c>
      <c r="AB32" s="33" t="s">
        <v>425</v>
      </c>
      <c r="AC32" s="33" t="s">
        <v>42</v>
      </c>
    </row>
    <row r="33" spans="1:29" ht="65.25" customHeight="1">
      <c r="A33" s="4" t="s">
        <v>54</v>
      </c>
      <c r="B33" s="16" t="s">
        <v>55</v>
      </c>
      <c r="C33" s="4"/>
      <c r="D33" s="4"/>
      <c r="E33" s="4" t="s">
        <v>56</v>
      </c>
      <c r="F33" s="4" t="s">
        <v>57</v>
      </c>
      <c r="G33" s="33" t="s">
        <v>42</v>
      </c>
      <c r="H33" s="33" t="s">
        <v>511</v>
      </c>
      <c r="I33" s="4" t="s">
        <v>512</v>
      </c>
      <c r="J33" s="4" t="s">
        <v>420</v>
      </c>
      <c r="K33" s="4"/>
      <c r="L33" s="4"/>
      <c r="M33" s="4" t="s">
        <v>421</v>
      </c>
      <c r="N33" s="4"/>
      <c r="O33" s="4"/>
      <c r="P33" s="4"/>
      <c r="Q33" s="33" t="s">
        <v>508</v>
      </c>
      <c r="R33" s="33" t="s">
        <v>32</v>
      </c>
      <c r="S33" s="35" t="s">
        <v>513</v>
      </c>
      <c r="T33" s="33" t="s">
        <v>469</v>
      </c>
      <c r="U33" s="34" t="s">
        <v>42</v>
      </c>
      <c r="V33" s="33" t="s">
        <v>42</v>
      </c>
      <c r="W33" s="4" t="s">
        <v>32</v>
      </c>
      <c r="X33" s="4" t="s">
        <v>42</v>
      </c>
      <c r="Y33" s="33" t="s">
        <v>490</v>
      </c>
      <c r="Z33" s="33" t="s">
        <v>425</v>
      </c>
      <c r="AA33" s="33" t="s">
        <v>42</v>
      </c>
      <c r="AB33" s="33" t="s">
        <v>425</v>
      </c>
      <c r="AC33" s="33" t="s">
        <v>42</v>
      </c>
    </row>
    <row r="34" spans="1:29" ht="65.25" customHeight="1">
      <c r="A34" s="4" t="s">
        <v>54</v>
      </c>
      <c r="B34" s="16" t="s">
        <v>55</v>
      </c>
      <c r="C34" s="4"/>
      <c r="D34" s="4"/>
      <c r="E34" s="4" t="s">
        <v>56</v>
      </c>
      <c r="F34" s="4" t="s">
        <v>57</v>
      </c>
      <c r="G34" s="33" t="s">
        <v>42</v>
      </c>
      <c r="H34" s="33" t="s">
        <v>514</v>
      </c>
      <c r="I34" s="4" t="s">
        <v>512</v>
      </c>
      <c r="J34" s="4" t="s">
        <v>420</v>
      </c>
      <c r="K34" s="4"/>
      <c r="L34" s="4"/>
      <c r="M34" s="4" t="s">
        <v>461</v>
      </c>
      <c r="N34" s="4"/>
      <c r="O34" s="4"/>
      <c r="P34" s="4"/>
      <c r="Q34" s="33" t="s">
        <v>508</v>
      </c>
      <c r="R34" s="33" t="s">
        <v>32</v>
      </c>
      <c r="S34" s="35" t="s">
        <v>515</v>
      </c>
      <c r="T34" s="33" t="s">
        <v>469</v>
      </c>
      <c r="U34" s="34" t="s">
        <v>42</v>
      </c>
      <c r="V34" s="33" t="s">
        <v>42</v>
      </c>
      <c r="W34" s="4" t="s">
        <v>32</v>
      </c>
      <c r="X34" s="4" t="s">
        <v>42</v>
      </c>
      <c r="Y34" s="33" t="s">
        <v>490</v>
      </c>
      <c r="Z34" s="33" t="s">
        <v>425</v>
      </c>
      <c r="AA34" s="33" t="s">
        <v>42</v>
      </c>
      <c r="AB34" s="33" t="s">
        <v>425</v>
      </c>
      <c r="AC34" s="33" t="s">
        <v>42</v>
      </c>
    </row>
    <row r="35" spans="1:29" ht="65.25" customHeight="1">
      <c r="A35" s="4" t="s">
        <v>54</v>
      </c>
      <c r="B35" s="16" t="s">
        <v>55</v>
      </c>
      <c r="C35" s="4"/>
      <c r="D35" s="4"/>
      <c r="E35" s="4" t="s">
        <v>56</v>
      </c>
      <c r="F35" s="4" t="s">
        <v>57</v>
      </c>
      <c r="G35" s="33" t="s">
        <v>42</v>
      </c>
      <c r="H35" s="33" t="s">
        <v>516</v>
      </c>
      <c r="I35" s="4" t="s">
        <v>517</v>
      </c>
      <c r="J35" s="4" t="s">
        <v>420</v>
      </c>
      <c r="K35" s="4"/>
      <c r="L35" s="4"/>
      <c r="M35" s="4" t="s">
        <v>421</v>
      </c>
      <c r="N35" s="4"/>
      <c r="O35" s="4"/>
      <c r="P35" s="4"/>
      <c r="Q35" s="33" t="s">
        <v>508</v>
      </c>
      <c r="R35" s="33" t="s">
        <v>32</v>
      </c>
      <c r="S35" s="35" t="s">
        <v>518</v>
      </c>
      <c r="T35" s="33" t="s">
        <v>469</v>
      </c>
      <c r="U35" s="34" t="s">
        <v>42</v>
      </c>
      <c r="V35" s="33" t="s">
        <v>42</v>
      </c>
      <c r="W35" s="4" t="s">
        <v>32</v>
      </c>
      <c r="X35" s="4" t="s">
        <v>42</v>
      </c>
      <c r="Y35" s="33" t="s">
        <v>490</v>
      </c>
      <c r="Z35" s="33" t="s">
        <v>425</v>
      </c>
      <c r="AA35" s="33" t="s">
        <v>42</v>
      </c>
      <c r="AB35" s="33" t="s">
        <v>425</v>
      </c>
      <c r="AC35" s="33" t="s">
        <v>42</v>
      </c>
    </row>
    <row r="36" spans="1:29" ht="65.25" customHeight="1">
      <c r="A36" s="4" t="s">
        <v>54</v>
      </c>
      <c r="B36" s="16" t="s">
        <v>55</v>
      </c>
      <c r="C36" s="4"/>
      <c r="D36" s="4"/>
      <c r="E36" s="4" t="s">
        <v>56</v>
      </c>
      <c r="F36" s="4" t="s">
        <v>57</v>
      </c>
      <c r="G36" s="33" t="s">
        <v>42</v>
      </c>
      <c r="H36" s="33" t="s">
        <v>519</v>
      </c>
      <c r="I36" s="4" t="s">
        <v>520</v>
      </c>
      <c r="J36" s="4" t="s">
        <v>420</v>
      </c>
      <c r="K36" s="4" t="s">
        <v>13</v>
      </c>
      <c r="L36" s="4"/>
      <c r="M36" s="4" t="s">
        <v>521</v>
      </c>
      <c r="N36" s="4" t="s">
        <v>429</v>
      </c>
      <c r="O36" s="4" t="s">
        <v>428</v>
      </c>
      <c r="P36" s="4"/>
      <c r="Q36" s="33" t="s">
        <v>508</v>
      </c>
      <c r="R36" s="33" t="s">
        <v>32</v>
      </c>
      <c r="S36" s="35" t="s">
        <v>513</v>
      </c>
      <c r="T36" s="33" t="s">
        <v>469</v>
      </c>
      <c r="U36" s="34" t="s">
        <v>42</v>
      </c>
      <c r="V36" s="33" t="s">
        <v>42</v>
      </c>
      <c r="W36" s="4" t="s">
        <v>32</v>
      </c>
      <c r="X36" s="4" t="s">
        <v>42</v>
      </c>
      <c r="Y36" s="33" t="s">
        <v>490</v>
      </c>
      <c r="Z36" s="33" t="s">
        <v>425</v>
      </c>
      <c r="AA36" s="33" t="s">
        <v>42</v>
      </c>
      <c r="AB36" s="33" t="s">
        <v>425</v>
      </c>
      <c r="AC36" s="33" t="s">
        <v>42</v>
      </c>
    </row>
    <row r="37" spans="1:29" ht="65.25" customHeight="1">
      <c r="A37" s="4" t="s">
        <v>54</v>
      </c>
      <c r="B37" s="16" t="s">
        <v>55</v>
      </c>
      <c r="C37" s="4"/>
      <c r="D37" s="4"/>
      <c r="E37" s="4" t="s">
        <v>56</v>
      </c>
      <c r="F37" s="4" t="s">
        <v>57</v>
      </c>
      <c r="G37" s="33" t="s">
        <v>42</v>
      </c>
      <c r="H37" s="33" t="s">
        <v>522</v>
      </c>
      <c r="I37" s="4" t="s">
        <v>523</v>
      </c>
      <c r="J37" s="4" t="s">
        <v>17</v>
      </c>
      <c r="K37" s="4" t="s">
        <v>16</v>
      </c>
      <c r="L37" s="4"/>
      <c r="M37" s="4" t="s">
        <v>524</v>
      </c>
      <c r="N37" s="4" t="s">
        <v>458</v>
      </c>
      <c r="O37" s="4"/>
      <c r="P37" s="4"/>
      <c r="Q37" s="33" t="s">
        <v>508</v>
      </c>
      <c r="R37" s="33" t="s">
        <v>32</v>
      </c>
      <c r="S37" s="35">
        <v>60</v>
      </c>
      <c r="T37" s="33" t="s">
        <v>469</v>
      </c>
      <c r="U37" s="34" t="s">
        <v>42</v>
      </c>
      <c r="V37" s="33" t="s">
        <v>42</v>
      </c>
      <c r="W37" s="4" t="s">
        <v>43</v>
      </c>
      <c r="X37" s="4" t="s">
        <v>42</v>
      </c>
      <c r="Y37" s="33" t="s">
        <v>490</v>
      </c>
      <c r="Z37" s="33" t="s">
        <v>425</v>
      </c>
      <c r="AA37" s="33" t="s">
        <v>42</v>
      </c>
      <c r="AB37" s="33" t="s">
        <v>425</v>
      </c>
      <c r="AC37" s="33" t="s">
        <v>42</v>
      </c>
    </row>
    <row r="38" spans="1:29" ht="65.25" customHeight="1">
      <c r="A38" s="4" t="s">
        <v>54</v>
      </c>
      <c r="B38" s="16" t="s">
        <v>55</v>
      </c>
      <c r="C38" s="4"/>
      <c r="D38" s="4"/>
      <c r="E38" s="4" t="s">
        <v>56</v>
      </c>
      <c r="F38" s="4" t="s">
        <v>57</v>
      </c>
      <c r="G38" s="33" t="s">
        <v>42</v>
      </c>
      <c r="H38" s="33" t="s">
        <v>525</v>
      </c>
      <c r="I38" s="4" t="s">
        <v>526</v>
      </c>
      <c r="J38" s="4" t="s">
        <v>13</v>
      </c>
      <c r="K38" s="4" t="s">
        <v>17</v>
      </c>
      <c r="L38" s="4"/>
      <c r="M38" s="4" t="s">
        <v>527</v>
      </c>
      <c r="N38" s="4" t="s">
        <v>429</v>
      </c>
      <c r="O38" s="4" t="s">
        <v>528</v>
      </c>
      <c r="P38" s="4"/>
      <c r="Q38" s="33" t="s">
        <v>508</v>
      </c>
      <c r="R38" s="33" t="s">
        <v>32</v>
      </c>
      <c r="S38" s="35" t="s">
        <v>513</v>
      </c>
      <c r="T38" s="33" t="s">
        <v>469</v>
      </c>
      <c r="U38" s="34" t="s">
        <v>42</v>
      </c>
      <c r="V38" s="33" t="s">
        <v>42</v>
      </c>
      <c r="W38" s="4" t="s">
        <v>32</v>
      </c>
      <c r="X38" s="4" t="s">
        <v>42</v>
      </c>
      <c r="Y38" s="33" t="s">
        <v>490</v>
      </c>
      <c r="Z38" s="33" t="s">
        <v>425</v>
      </c>
      <c r="AA38" s="33" t="s">
        <v>42</v>
      </c>
      <c r="AB38" s="33" t="s">
        <v>425</v>
      </c>
      <c r="AC38" s="33" t="s">
        <v>42</v>
      </c>
    </row>
    <row r="39" spans="1:29" s="4" customFormat="1" ht="65.25" customHeight="1">
      <c r="A39" s="4" t="s">
        <v>58</v>
      </c>
      <c r="B39" s="16" t="s">
        <v>59</v>
      </c>
      <c r="C39" s="33"/>
      <c r="E39" s="4" t="s">
        <v>60</v>
      </c>
      <c r="F39" s="4" t="s">
        <v>61</v>
      </c>
      <c r="G39" s="33" t="s">
        <v>42</v>
      </c>
      <c r="H39" s="33" t="s">
        <v>529</v>
      </c>
      <c r="I39" s="4" t="s">
        <v>530</v>
      </c>
      <c r="J39" s="4" t="s">
        <v>16</v>
      </c>
      <c r="M39" s="4" t="s">
        <v>458</v>
      </c>
      <c r="Q39" s="4" t="s">
        <v>531</v>
      </c>
      <c r="R39" s="33" t="s">
        <v>32</v>
      </c>
      <c r="S39" s="35">
        <v>60.8</v>
      </c>
      <c r="T39" s="33" t="s">
        <v>469</v>
      </c>
      <c r="U39" s="34" t="s">
        <v>42</v>
      </c>
      <c r="V39" s="34" t="s">
        <v>42</v>
      </c>
      <c r="W39" s="4" t="s">
        <v>209</v>
      </c>
      <c r="X39" s="4" t="s">
        <v>42</v>
      </c>
      <c r="Y39" s="33" t="s">
        <v>424</v>
      </c>
      <c r="Z39" s="33" t="s">
        <v>425</v>
      </c>
      <c r="AA39" s="33" t="s">
        <v>42</v>
      </c>
      <c r="AB39" s="33" t="s">
        <v>425</v>
      </c>
      <c r="AC39" s="33" t="s">
        <v>42</v>
      </c>
    </row>
    <row r="40" spans="1:29" s="4" customFormat="1" ht="65.25" customHeight="1">
      <c r="A40" s="4" t="s">
        <v>58</v>
      </c>
      <c r="B40" s="16" t="s">
        <v>59</v>
      </c>
      <c r="C40" s="33"/>
      <c r="E40" s="4" t="s">
        <v>60</v>
      </c>
      <c r="F40" s="4" t="s">
        <v>61</v>
      </c>
      <c r="G40" s="33" t="s">
        <v>42</v>
      </c>
      <c r="H40" s="33" t="s">
        <v>532</v>
      </c>
      <c r="I40" s="4" t="s">
        <v>533</v>
      </c>
      <c r="J40" s="4" t="s">
        <v>16</v>
      </c>
      <c r="M40" s="4" t="s">
        <v>452</v>
      </c>
      <c r="Q40" s="4" t="s">
        <v>531</v>
      </c>
      <c r="R40" s="33" t="s">
        <v>32</v>
      </c>
      <c r="S40" s="35">
        <v>209</v>
      </c>
      <c r="T40" s="33" t="s">
        <v>469</v>
      </c>
      <c r="U40" s="34" t="s">
        <v>42</v>
      </c>
      <c r="V40" s="34" t="s">
        <v>42</v>
      </c>
      <c r="W40" s="4" t="s">
        <v>31</v>
      </c>
      <c r="X40" s="4" t="s">
        <v>42</v>
      </c>
      <c r="Y40" s="33" t="s">
        <v>424</v>
      </c>
      <c r="Z40" s="33" t="s">
        <v>425</v>
      </c>
      <c r="AA40" s="33" t="s">
        <v>42</v>
      </c>
      <c r="AB40" s="33" t="s">
        <v>425</v>
      </c>
      <c r="AC40" s="33" t="s">
        <v>42</v>
      </c>
    </row>
    <row r="41" spans="1:29" s="4" customFormat="1" ht="65.25" customHeight="1">
      <c r="A41" s="4" t="s">
        <v>58</v>
      </c>
      <c r="B41" s="16" t="s">
        <v>59</v>
      </c>
      <c r="C41" s="33"/>
      <c r="E41" s="4" t="s">
        <v>60</v>
      </c>
      <c r="F41" s="4" t="s">
        <v>61</v>
      </c>
      <c r="G41" s="33" t="s">
        <v>42</v>
      </c>
      <c r="H41" s="33" t="s">
        <v>534</v>
      </c>
      <c r="I41" s="4" t="s">
        <v>535</v>
      </c>
      <c r="J41" s="4" t="s">
        <v>420</v>
      </c>
      <c r="M41" s="4" t="s">
        <v>493</v>
      </c>
      <c r="N41" s="4" t="s">
        <v>461</v>
      </c>
      <c r="Q41" s="4" t="s">
        <v>531</v>
      </c>
      <c r="R41" s="33" t="s">
        <v>32</v>
      </c>
      <c r="S41" s="35">
        <f>18+50+20</f>
        <v>88</v>
      </c>
      <c r="T41" s="33" t="s">
        <v>469</v>
      </c>
      <c r="U41" s="34" t="s">
        <v>42</v>
      </c>
      <c r="V41" s="34" t="s">
        <v>42</v>
      </c>
      <c r="W41" s="4" t="s">
        <v>536</v>
      </c>
      <c r="X41" s="4" t="s">
        <v>42</v>
      </c>
      <c r="Y41" s="33" t="s">
        <v>424</v>
      </c>
      <c r="Z41" s="33" t="s">
        <v>425</v>
      </c>
      <c r="AA41" s="33" t="s">
        <v>42</v>
      </c>
      <c r="AB41" s="33" t="s">
        <v>425</v>
      </c>
      <c r="AC41" s="33" t="s">
        <v>42</v>
      </c>
    </row>
    <row r="42" spans="1:29" s="4" customFormat="1" ht="65.25" customHeight="1">
      <c r="A42" s="4" t="s">
        <v>58</v>
      </c>
      <c r="B42" s="16" t="s">
        <v>59</v>
      </c>
      <c r="C42" s="33"/>
      <c r="E42" s="4" t="s">
        <v>60</v>
      </c>
      <c r="F42" s="4" t="s">
        <v>61</v>
      </c>
      <c r="G42" s="33" t="s">
        <v>42</v>
      </c>
      <c r="H42" s="33" t="s">
        <v>537</v>
      </c>
      <c r="I42" s="4" t="s">
        <v>538</v>
      </c>
      <c r="J42" s="4" t="s">
        <v>13</v>
      </c>
      <c r="K42" s="4" t="s">
        <v>420</v>
      </c>
      <c r="M42" s="4" t="s">
        <v>428</v>
      </c>
      <c r="Q42" s="4" t="s">
        <v>531</v>
      </c>
      <c r="R42" s="33" t="s">
        <v>32</v>
      </c>
      <c r="S42" s="35">
        <v>686</v>
      </c>
      <c r="T42" s="33" t="s">
        <v>469</v>
      </c>
      <c r="U42" s="34" t="s">
        <v>42</v>
      </c>
      <c r="V42" s="34" t="s">
        <v>42</v>
      </c>
      <c r="W42" s="4" t="s">
        <v>31</v>
      </c>
      <c r="X42" s="4" t="s">
        <v>42</v>
      </c>
      <c r="Y42" s="33" t="s">
        <v>424</v>
      </c>
      <c r="Z42" s="33" t="s">
        <v>425</v>
      </c>
      <c r="AA42" s="33" t="s">
        <v>42</v>
      </c>
      <c r="AB42" s="33" t="s">
        <v>425</v>
      </c>
      <c r="AC42" s="33" t="s">
        <v>42</v>
      </c>
    </row>
    <row r="43" spans="1:29" s="23" customFormat="1" ht="65.25" customHeight="1">
      <c r="A43" s="4" t="s">
        <v>63</v>
      </c>
      <c r="B43" s="38" t="s">
        <v>64</v>
      </c>
      <c r="C43" s="4"/>
      <c r="D43" s="4"/>
      <c r="E43" s="4" t="s">
        <v>65</v>
      </c>
      <c r="F43" s="4" t="s">
        <v>65</v>
      </c>
      <c r="G43" s="33" t="s">
        <v>42</v>
      </c>
      <c r="H43" s="33" t="s">
        <v>539</v>
      </c>
      <c r="I43" s="4" t="s">
        <v>540</v>
      </c>
      <c r="J43" s="4" t="s">
        <v>13</v>
      </c>
      <c r="K43" s="4" t="s">
        <v>420</v>
      </c>
      <c r="L43" s="4"/>
      <c r="M43" s="4" t="s">
        <v>461</v>
      </c>
      <c r="N43" s="4" t="s">
        <v>423</v>
      </c>
      <c r="O43" s="4" t="s">
        <v>428</v>
      </c>
      <c r="P43" s="4" t="s">
        <v>541</v>
      </c>
      <c r="Q43" s="33" t="s">
        <v>542</v>
      </c>
      <c r="R43" s="33" t="s">
        <v>32</v>
      </c>
      <c r="S43" s="35">
        <v>32589</v>
      </c>
      <c r="T43" s="33" t="s">
        <v>453</v>
      </c>
      <c r="U43" s="34" t="s">
        <v>42</v>
      </c>
      <c r="V43" s="33" t="s">
        <v>42</v>
      </c>
      <c r="W43" s="4" t="s">
        <v>543</v>
      </c>
      <c r="X43" s="33" t="s">
        <v>42</v>
      </c>
      <c r="Y43" s="33" t="s">
        <v>490</v>
      </c>
      <c r="Z43" s="33" t="s">
        <v>446</v>
      </c>
      <c r="AA43" s="33" t="s">
        <v>543</v>
      </c>
      <c r="AB43" s="33" t="s">
        <v>425</v>
      </c>
      <c r="AC43" s="33" t="s">
        <v>42</v>
      </c>
    </row>
    <row r="44" spans="1:29" ht="65.25" customHeight="1">
      <c r="A44" s="4" t="s">
        <v>63</v>
      </c>
      <c r="B44" s="38" t="s">
        <v>64</v>
      </c>
      <c r="C44" s="4"/>
      <c r="D44" s="4"/>
      <c r="E44" s="4" t="s">
        <v>65</v>
      </c>
      <c r="F44" s="4" t="s">
        <v>65</v>
      </c>
      <c r="G44" s="33" t="s">
        <v>42</v>
      </c>
      <c r="H44" s="33" t="s">
        <v>544</v>
      </c>
      <c r="I44" s="4" t="s">
        <v>540</v>
      </c>
      <c r="J44" s="4" t="s">
        <v>13</v>
      </c>
      <c r="K44" s="4" t="s">
        <v>420</v>
      </c>
      <c r="L44" s="4"/>
      <c r="M44" s="4" t="s">
        <v>428</v>
      </c>
      <c r="N44" s="4" t="s">
        <v>461</v>
      </c>
      <c r="O44" s="4" t="s">
        <v>541</v>
      </c>
      <c r="P44" s="4"/>
      <c r="Q44" s="33" t="s">
        <v>542</v>
      </c>
      <c r="R44" s="33" t="s">
        <v>32</v>
      </c>
      <c r="S44" s="35">
        <v>9724</v>
      </c>
      <c r="T44" s="33" t="s">
        <v>453</v>
      </c>
      <c r="U44" s="34" t="s">
        <v>42</v>
      </c>
      <c r="V44" s="33" t="s">
        <v>42</v>
      </c>
      <c r="W44" s="4" t="s">
        <v>32</v>
      </c>
      <c r="X44" s="4" t="s">
        <v>42</v>
      </c>
      <c r="Y44" s="33" t="s">
        <v>490</v>
      </c>
      <c r="Z44" s="33" t="s">
        <v>446</v>
      </c>
      <c r="AA44" s="33" t="s">
        <v>543</v>
      </c>
      <c r="AB44" s="33" t="s">
        <v>425</v>
      </c>
      <c r="AC44" s="33" t="s">
        <v>42</v>
      </c>
    </row>
    <row r="45" spans="1:29" ht="65.25" customHeight="1">
      <c r="A45" s="4" t="s">
        <v>63</v>
      </c>
      <c r="B45" s="38" t="s">
        <v>64</v>
      </c>
      <c r="C45" s="4"/>
      <c r="D45" s="4"/>
      <c r="E45" s="4" t="s">
        <v>65</v>
      </c>
      <c r="F45" s="4" t="s">
        <v>65</v>
      </c>
      <c r="G45" s="33" t="s">
        <v>42</v>
      </c>
      <c r="H45" s="33" t="s">
        <v>545</v>
      </c>
      <c r="I45" s="4" t="s">
        <v>546</v>
      </c>
      <c r="J45" s="4" t="s">
        <v>16</v>
      </c>
      <c r="K45" s="4"/>
      <c r="L45" s="4"/>
      <c r="M45" s="4" t="s">
        <v>466</v>
      </c>
      <c r="N45" s="4" t="s">
        <v>458</v>
      </c>
      <c r="O45" s="4" t="s">
        <v>452</v>
      </c>
      <c r="P45" s="4" t="s">
        <v>547</v>
      </c>
      <c r="Q45" s="33" t="s">
        <v>548</v>
      </c>
      <c r="R45" s="33" t="s">
        <v>44</v>
      </c>
      <c r="S45" s="35">
        <v>10630</v>
      </c>
      <c r="T45" s="33" t="s">
        <v>453</v>
      </c>
      <c r="U45" s="34" t="s">
        <v>42</v>
      </c>
      <c r="V45" s="33" t="s">
        <v>42</v>
      </c>
      <c r="W45" s="4" t="s">
        <v>43</v>
      </c>
      <c r="X45" s="4" t="s">
        <v>42</v>
      </c>
      <c r="Y45" s="33" t="s">
        <v>424</v>
      </c>
      <c r="Z45" s="33" t="s">
        <v>424</v>
      </c>
      <c r="AA45" s="33" t="s">
        <v>42</v>
      </c>
      <c r="AB45" s="33" t="s">
        <v>425</v>
      </c>
      <c r="AC45" s="33" t="s">
        <v>42</v>
      </c>
    </row>
    <row r="46" spans="1:29" ht="65.25" customHeight="1">
      <c r="A46" s="4" t="s">
        <v>63</v>
      </c>
      <c r="B46" s="38" t="s">
        <v>64</v>
      </c>
      <c r="C46" s="4"/>
      <c r="D46" s="4"/>
      <c r="E46" s="4" t="s">
        <v>65</v>
      </c>
      <c r="F46" s="4" t="s">
        <v>65</v>
      </c>
      <c r="G46" s="33" t="s">
        <v>42</v>
      </c>
      <c r="H46" s="33" t="s">
        <v>549</v>
      </c>
      <c r="I46" s="4" t="s">
        <v>550</v>
      </c>
      <c r="J46" s="4" t="s">
        <v>17</v>
      </c>
      <c r="K46" s="4"/>
      <c r="L46" s="4"/>
      <c r="M46" s="4" t="s">
        <v>551</v>
      </c>
      <c r="N46" s="4" t="s">
        <v>524</v>
      </c>
      <c r="O46" s="4" t="s">
        <v>528</v>
      </c>
      <c r="P46" s="4" t="s">
        <v>552</v>
      </c>
      <c r="Q46" s="33" t="s">
        <v>553</v>
      </c>
      <c r="R46" s="33" t="s">
        <v>32</v>
      </c>
      <c r="S46" s="35">
        <v>4050</v>
      </c>
      <c r="T46" s="33" t="s">
        <v>453</v>
      </c>
      <c r="U46" s="35" t="s">
        <v>42</v>
      </c>
      <c r="V46" s="33" t="s">
        <v>42</v>
      </c>
      <c r="W46" s="4" t="s">
        <v>554</v>
      </c>
      <c r="X46" s="4" t="s">
        <v>42</v>
      </c>
      <c r="Y46" s="33" t="s">
        <v>424</v>
      </c>
      <c r="Z46" s="33" t="s">
        <v>425</v>
      </c>
      <c r="AA46" s="33" t="s">
        <v>42</v>
      </c>
      <c r="AB46" s="33" t="s">
        <v>425</v>
      </c>
      <c r="AC46" s="33" t="s">
        <v>42</v>
      </c>
    </row>
    <row r="47" spans="1:29" ht="65.25" customHeight="1">
      <c r="A47" s="4" t="s">
        <v>63</v>
      </c>
      <c r="B47" s="38" t="s">
        <v>64</v>
      </c>
      <c r="C47" s="4"/>
      <c r="D47" s="4"/>
      <c r="E47" s="4" t="s">
        <v>65</v>
      </c>
      <c r="F47" s="4" t="s">
        <v>65</v>
      </c>
      <c r="G47" s="33" t="s">
        <v>42</v>
      </c>
      <c r="H47" s="33" t="s">
        <v>555</v>
      </c>
      <c r="I47" s="4" t="s">
        <v>556</v>
      </c>
      <c r="J47" s="4" t="s">
        <v>18</v>
      </c>
      <c r="K47" s="4" t="s">
        <v>557</v>
      </c>
      <c r="L47" s="4"/>
      <c r="M47" s="4" t="s">
        <v>558</v>
      </c>
      <c r="N47" s="4" t="s">
        <v>559</v>
      </c>
      <c r="O47" s="4"/>
      <c r="P47" s="4"/>
      <c r="Q47" s="33" t="s">
        <v>560</v>
      </c>
      <c r="R47" s="33" t="s">
        <v>32</v>
      </c>
      <c r="S47" s="35">
        <v>41000</v>
      </c>
      <c r="T47" s="33" t="s">
        <v>561</v>
      </c>
      <c r="U47" s="35" t="s">
        <v>42</v>
      </c>
      <c r="V47" s="33" t="s">
        <v>42</v>
      </c>
      <c r="W47" s="4" t="s">
        <v>32</v>
      </c>
      <c r="X47" s="4" t="s">
        <v>42</v>
      </c>
      <c r="Y47" s="33" t="s">
        <v>424</v>
      </c>
      <c r="Z47" s="33" t="s">
        <v>425</v>
      </c>
      <c r="AA47" s="33" t="s">
        <v>42</v>
      </c>
      <c r="AB47" s="33" t="s">
        <v>425</v>
      </c>
      <c r="AC47" s="33" t="s">
        <v>42</v>
      </c>
    </row>
    <row r="48" spans="1:29" s="5" customFormat="1" ht="65.25" customHeight="1">
      <c r="A48" s="33" t="s">
        <v>66</v>
      </c>
      <c r="B48" s="16" t="s">
        <v>67</v>
      </c>
      <c r="C48" s="33"/>
      <c r="D48" s="4"/>
      <c r="E48" s="4" t="s">
        <v>68</v>
      </c>
      <c r="F48" s="33" t="s">
        <v>68</v>
      </c>
      <c r="G48" s="33" t="s">
        <v>42</v>
      </c>
      <c r="H48" s="33" t="s">
        <v>562</v>
      </c>
      <c r="I48" s="4" t="s">
        <v>563</v>
      </c>
      <c r="J48" s="4" t="s">
        <v>557</v>
      </c>
      <c r="K48" s="4"/>
      <c r="L48" s="22"/>
      <c r="M48" s="4" t="s">
        <v>564</v>
      </c>
      <c r="N48" s="4"/>
      <c r="O48" s="4"/>
      <c r="P48" s="4"/>
      <c r="Q48" s="33" t="s">
        <v>565</v>
      </c>
      <c r="R48" s="33" t="s">
        <v>32</v>
      </c>
      <c r="S48" s="35" t="s">
        <v>566</v>
      </c>
      <c r="T48" s="33" t="s">
        <v>469</v>
      </c>
      <c r="U48" s="33" t="s">
        <v>42</v>
      </c>
      <c r="V48" s="35" t="s">
        <v>42</v>
      </c>
      <c r="W48" s="4" t="s">
        <v>32</v>
      </c>
      <c r="X48" s="4" t="s">
        <v>42</v>
      </c>
      <c r="Y48" s="33" t="s">
        <v>424</v>
      </c>
      <c r="Z48" s="33" t="s">
        <v>425</v>
      </c>
      <c r="AA48" s="33" t="s">
        <v>42</v>
      </c>
      <c r="AB48" s="33" t="s">
        <v>425</v>
      </c>
      <c r="AC48" s="33" t="s">
        <v>42</v>
      </c>
    </row>
    <row r="49" spans="1:29" ht="65.25" customHeight="1">
      <c r="A49" s="33" t="s">
        <v>66</v>
      </c>
      <c r="B49" s="27" t="s">
        <v>67</v>
      </c>
      <c r="C49" s="33"/>
      <c r="D49" s="4"/>
      <c r="E49" s="4" t="s">
        <v>68</v>
      </c>
      <c r="F49" s="33" t="s">
        <v>68</v>
      </c>
      <c r="G49" s="33" t="s">
        <v>42</v>
      </c>
      <c r="H49" s="33" t="s">
        <v>567</v>
      </c>
      <c r="I49" s="4" t="s">
        <v>568</v>
      </c>
      <c r="J49" s="4" t="s">
        <v>13</v>
      </c>
      <c r="K49" s="4" t="s">
        <v>420</v>
      </c>
      <c r="L49" s="4"/>
      <c r="M49" s="4" t="s">
        <v>461</v>
      </c>
      <c r="N49" s="4" t="s">
        <v>421</v>
      </c>
      <c r="O49" s="4" t="s">
        <v>552</v>
      </c>
      <c r="P49" s="4"/>
      <c r="Q49" s="33" t="s">
        <v>569</v>
      </c>
      <c r="R49" s="33" t="s">
        <v>42</v>
      </c>
      <c r="S49" s="35" t="s">
        <v>32</v>
      </c>
      <c r="T49" s="35" t="s">
        <v>42</v>
      </c>
      <c r="U49" s="33" t="s">
        <v>42</v>
      </c>
      <c r="V49" s="35" t="s">
        <v>42</v>
      </c>
      <c r="W49" s="35" t="s">
        <v>42</v>
      </c>
      <c r="X49" s="35" t="s">
        <v>42</v>
      </c>
      <c r="Y49" s="33" t="s">
        <v>424</v>
      </c>
      <c r="Z49" s="33" t="s">
        <v>425</v>
      </c>
      <c r="AA49" s="33" t="s">
        <v>42</v>
      </c>
      <c r="AB49" s="33" t="s">
        <v>425</v>
      </c>
      <c r="AC49" s="33" t="s">
        <v>42</v>
      </c>
    </row>
    <row r="50" spans="1:29" ht="65.25" customHeight="1">
      <c r="A50" s="33" t="s">
        <v>66</v>
      </c>
      <c r="B50" s="16" t="s">
        <v>67</v>
      </c>
      <c r="C50" s="33"/>
      <c r="D50" s="4"/>
      <c r="E50" s="4" t="s">
        <v>68</v>
      </c>
      <c r="F50" s="33" t="s">
        <v>68</v>
      </c>
      <c r="G50" s="33" t="s">
        <v>42</v>
      </c>
      <c r="H50" s="33" t="s">
        <v>570</v>
      </c>
      <c r="I50" s="4" t="s">
        <v>571</v>
      </c>
      <c r="J50" s="4" t="s">
        <v>16</v>
      </c>
      <c r="K50" s="4"/>
      <c r="L50" s="4"/>
      <c r="M50" s="4" t="s">
        <v>572</v>
      </c>
      <c r="N50" s="4" t="s">
        <v>573</v>
      </c>
      <c r="O50" s="4" t="s">
        <v>458</v>
      </c>
      <c r="P50" s="4"/>
      <c r="Q50" s="33" t="s">
        <v>569</v>
      </c>
      <c r="R50" s="33" t="s">
        <v>42</v>
      </c>
      <c r="S50" s="35" t="s">
        <v>32</v>
      </c>
      <c r="T50" s="35" t="s">
        <v>42</v>
      </c>
      <c r="U50" s="33" t="s">
        <v>42</v>
      </c>
      <c r="V50" s="35" t="s">
        <v>42</v>
      </c>
      <c r="W50" s="35" t="s">
        <v>42</v>
      </c>
      <c r="X50" s="35" t="s">
        <v>42</v>
      </c>
      <c r="Y50" s="33" t="s">
        <v>424</v>
      </c>
      <c r="Z50" s="33" t="s">
        <v>425</v>
      </c>
      <c r="AA50" s="33" t="s">
        <v>42</v>
      </c>
      <c r="AB50" s="33" t="s">
        <v>425</v>
      </c>
      <c r="AC50" s="33" t="s">
        <v>42</v>
      </c>
    </row>
    <row r="51" spans="1:29" s="4" customFormat="1" ht="65.25" customHeight="1">
      <c r="A51" s="33" t="s">
        <v>66</v>
      </c>
      <c r="B51" s="16" t="s">
        <v>67</v>
      </c>
      <c r="C51" s="33"/>
      <c r="E51" s="4" t="s">
        <v>68</v>
      </c>
      <c r="F51" s="33" t="s">
        <v>68</v>
      </c>
      <c r="G51" s="33" t="s">
        <v>42</v>
      </c>
      <c r="H51" s="33" t="s">
        <v>574</v>
      </c>
      <c r="I51" s="4" t="s">
        <v>575</v>
      </c>
      <c r="J51" s="4" t="s">
        <v>17</v>
      </c>
      <c r="M51" s="4" t="s">
        <v>551</v>
      </c>
      <c r="N51" s="4" t="s">
        <v>576</v>
      </c>
      <c r="Q51" s="33" t="s">
        <v>569</v>
      </c>
      <c r="R51" s="33" t="s">
        <v>42</v>
      </c>
      <c r="S51" s="35" t="s">
        <v>32</v>
      </c>
      <c r="T51" s="35" t="s">
        <v>42</v>
      </c>
      <c r="U51" s="33" t="s">
        <v>42</v>
      </c>
      <c r="V51" s="35" t="s">
        <v>42</v>
      </c>
      <c r="W51" s="35" t="s">
        <v>42</v>
      </c>
      <c r="X51" s="35" t="s">
        <v>42</v>
      </c>
      <c r="Y51" s="33" t="s">
        <v>424</v>
      </c>
      <c r="Z51" s="33" t="s">
        <v>425</v>
      </c>
      <c r="AA51" s="33" t="s">
        <v>42</v>
      </c>
      <c r="AB51" s="33" t="s">
        <v>425</v>
      </c>
      <c r="AC51" s="33" t="s">
        <v>42</v>
      </c>
    </row>
    <row r="52" spans="1:29" s="4" customFormat="1" ht="65.25" customHeight="1">
      <c r="A52" s="33" t="s">
        <v>66</v>
      </c>
      <c r="B52" s="27" t="s">
        <v>67</v>
      </c>
      <c r="C52" s="33"/>
      <c r="E52" s="4" t="s">
        <v>68</v>
      </c>
      <c r="F52" s="33" t="s">
        <v>68</v>
      </c>
      <c r="G52" s="33" t="s">
        <v>42</v>
      </c>
      <c r="H52" s="33" t="s">
        <v>577</v>
      </c>
      <c r="I52" s="4" t="s">
        <v>578</v>
      </c>
      <c r="J52" s="4" t="s">
        <v>15</v>
      </c>
      <c r="K52" s="4" t="s">
        <v>16</v>
      </c>
      <c r="M52" s="4" t="s">
        <v>579</v>
      </c>
      <c r="N52" s="4" t="s">
        <v>580</v>
      </c>
      <c r="Q52" s="33" t="s">
        <v>569</v>
      </c>
      <c r="R52" s="33" t="s">
        <v>42</v>
      </c>
      <c r="S52" s="35" t="s">
        <v>32</v>
      </c>
      <c r="T52" s="35" t="s">
        <v>42</v>
      </c>
      <c r="U52" s="33" t="s">
        <v>42</v>
      </c>
      <c r="V52" s="35" t="s">
        <v>42</v>
      </c>
      <c r="W52" s="35" t="s">
        <v>42</v>
      </c>
      <c r="X52" s="35" t="s">
        <v>42</v>
      </c>
      <c r="Y52" s="33" t="s">
        <v>424</v>
      </c>
      <c r="Z52" s="33" t="s">
        <v>425</v>
      </c>
      <c r="AA52" s="33" t="s">
        <v>42</v>
      </c>
      <c r="AB52" s="33" t="s">
        <v>425</v>
      </c>
      <c r="AC52" s="33" t="s">
        <v>42</v>
      </c>
    </row>
    <row r="53" spans="1:29" s="4" customFormat="1" ht="65.25" customHeight="1">
      <c r="A53" s="4" t="s">
        <v>71</v>
      </c>
      <c r="B53" s="37" t="s">
        <v>72</v>
      </c>
      <c r="D53" s="27"/>
      <c r="E53" s="4" t="s">
        <v>75</v>
      </c>
      <c r="F53" s="4" t="s">
        <v>75</v>
      </c>
      <c r="G53" s="33" t="s">
        <v>42</v>
      </c>
      <c r="H53" s="33" t="s">
        <v>581</v>
      </c>
      <c r="I53" s="4" t="s">
        <v>582</v>
      </c>
      <c r="J53" s="4" t="s">
        <v>420</v>
      </c>
      <c r="M53" s="4" t="s">
        <v>421</v>
      </c>
      <c r="N53" s="4" t="s">
        <v>493</v>
      </c>
      <c r="Q53" s="33" t="s">
        <v>75</v>
      </c>
      <c r="R53" s="33" t="s">
        <v>32</v>
      </c>
      <c r="S53" s="35">
        <v>40212</v>
      </c>
      <c r="T53" s="33" t="s">
        <v>561</v>
      </c>
      <c r="U53" s="35" t="s">
        <v>42</v>
      </c>
      <c r="V53" s="33" t="s">
        <v>42</v>
      </c>
      <c r="W53" s="4" t="s">
        <v>583</v>
      </c>
      <c r="X53" s="4" t="s">
        <v>42</v>
      </c>
      <c r="Y53" s="33" t="s">
        <v>424</v>
      </c>
      <c r="Z53" s="33" t="s">
        <v>490</v>
      </c>
      <c r="AA53" s="35" t="s">
        <v>583</v>
      </c>
      <c r="AB53" s="33" t="s">
        <v>425</v>
      </c>
      <c r="AC53" s="33" t="s">
        <v>42</v>
      </c>
    </row>
    <row r="54" spans="1:29" s="4" customFormat="1" ht="65.25" customHeight="1">
      <c r="A54" s="4" t="s">
        <v>71</v>
      </c>
      <c r="B54" s="39" t="s">
        <v>72</v>
      </c>
      <c r="E54" s="4" t="s">
        <v>75</v>
      </c>
      <c r="F54" s="4" t="s">
        <v>75</v>
      </c>
      <c r="G54" s="33" t="s">
        <v>42</v>
      </c>
      <c r="H54" s="33" t="s">
        <v>584</v>
      </c>
      <c r="I54" s="4" t="s">
        <v>578</v>
      </c>
      <c r="J54" s="4" t="s">
        <v>420</v>
      </c>
      <c r="M54" s="4" t="s">
        <v>461</v>
      </c>
      <c r="Q54" s="33" t="s">
        <v>75</v>
      </c>
      <c r="R54" s="33" t="s">
        <v>32</v>
      </c>
      <c r="S54" s="35">
        <v>6259</v>
      </c>
      <c r="T54" s="33" t="s">
        <v>561</v>
      </c>
      <c r="U54" s="35" t="s">
        <v>42</v>
      </c>
      <c r="V54" s="33" t="s">
        <v>42</v>
      </c>
      <c r="W54" s="4" t="s">
        <v>543</v>
      </c>
      <c r="X54" s="4" t="s">
        <v>42</v>
      </c>
      <c r="Y54" s="33" t="s">
        <v>424</v>
      </c>
      <c r="Z54" s="33" t="s">
        <v>490</v>
      </c>
      <c r="AA54" s="35" t="s">
        <v>543</v>
      </c>
      <c r="AB54" s="33" t="s">
        <v>425</v>
      </c>
      <c r="AC54" s="33" t="s">
        <v>42</v>
      </c>
    </row>
    <row r="55" spans="1:29" s="4" customFormat="1" ht="65.25" customHeight="1">
      <c r="A55" s="4" t="s">
        <v>71</v>
      </c>
      <c r="B55" s="37" t="s">
        <v>72</v>
      </c>
      <c r="E55" s="4" t="s">
        <v>75</v>
      </c>
      <c r="F55" s="4" t="s">
        <v>75</v>
      </c>
      <c r="G55" s="33" t="s">
        <v>42</v>
      </c>
      <c r="H55" s="33" t="s">
        <v>585</v>
      </c>
      <c r="I55" s="4" t="s">
        <v>586</v>
      </c>
      <c r="J55" s="4" t="s">
        <v>420</v>
      </c>
      <c r="M55" s="4" t="s">
        <v>421</v>
      </c>
      <c r="N55" s="4" t="s">
        <v>435</v>
      </c>
      <c r="O55" s="4" t="s">
        <v>422</v>
      </c>
      <c r="P55" s="4" t="s">
        <v>461</v>
      </c>
      <c r="Q55" s="33" t="s">
        <v>75</v>
      </c>
      <c r="R55" s="33" t="s">
        <v>32</v>
      </c>
      <c r="S55" s="35">
        <v>6613</v>
      </c>
      <c r="T55" s="33" t="s">
        <v>32</v>
      </c>
      <c r="U55" s="35" t="s">
        <v>42</v>
      </c>
      <c r="V55" s="33" t="s">
        <v>42</v>
      </c>
      <c r="W55" s="4" t="s">
        <v>583</v>
      </c>
      <c r="X55" s="4" t="s">
        <v>42</v>
      </c>
      <c r="Y55" s="33" t="s">
        <v>424</v>
      </c>
      <c r="Z55" s="33" t="s">
        <v>490</v>
      </c>
      <c r="AA55" s="33" t="s">
        <v>583</v>
      </c>
      <c r="AB55" s="33" t="s">
        <v>425</v>
      </c>
      <c r="AC55" s="33" t="s">
        <v>42</v>
      </c>
    </row>
    <row r="56" spans="1:29" s="4" customFormat="1" ht="65.25" customHeight="1">
      <c r="A56" s="4" t="s">
        <v>71</v>
      </c>
      <c r="B56" s="37" t="s">
        <v>72</v>
      </c>
      <c r="E56" s="4" t="s">
        <v>75</v>
      </c>
      <c r="F56" s="4" t="s">
        <v>75</v>
      </c>
      <c r="G56" s="33" t="s">
        <v>42</v>
      </c>
      <c r="H56" s="33" t="s">
        <v>587</v>
      </c>
      <c r="I56" s="4" t="s">
        <v>588</v>
      </c>
      <c r="J56" s="4" t="s">
        <v>13</v>
      </c>
      <c r="K56" s="4" t="s">
        <v>420</v>
      </c>
      <c r="M56" s="4" t="s">
        <v>428</v>
      </c>
      <c r="N56" s="4" t="s">
        <v>429</v>
      </c>
      <c r="O56" s="4" t="s">
        <v>521</v>
      </c>
      <c r="Q56" s="33" t="s">
        <v>589</v>
      </c>
      <c r="R56" s="33" t="s">
        <v>32</v>
      </c>
      <c r="S56" s="35">
        <v>33390</v>
      </c>
      <c r="T56" s="33" t="s">
        <v>561</v>
      </c>
      <c r="U56" s="35" t="s">
        <v>42</v>
      </c>
      <c r="V56" s="33" t="s">
        <v>42</v>
      </c>
      <c r="W56" s="4" t="s">
        <v>474</v>
      </c>
      <c r="X56" s="4" t="s">
        <v>42</v>
      </c>
      <c r="Y56" s="33" t="s">
        <v>424</v>
      </c>
      <c r="Z56" s="33" t="s">
        <v>490</v>
      </c>
      <c r="AA56" s="4" t="s">
        <v>474</v>
      </c>
      <c r="AB56" s="33" t="s">
        <v>425</v>
      </c>
      <c r="AC56" s="33" t="s">
        <v>42</v>
      </c>
    </row>
    <row r="57" spans="1:29" s="4" customFormat="1" ht="65.25" customHeight="1">
      <c r="A57" s="4" t="s">
        <v>71</v>
      </c>
      <c r="B57" s="37" t="s">
        <v>72</v>
      </c>
      <c r="E57" s="4" t="s">
        <v>75</v>
      </c>
      <c r="F57" s="4" t="s">
        <v>75</v>
      </c>
      <c r="G57" s="33" t="s">
        <v>42</v>
      </c>
      <c r="H57" s="33" t="s">
        <v>590</v>
      </c>
      <c r="I57" s="4" t="s">
        <v>591</v>
      </c>
      <c r="J57" s="4" t="s">
        <v>16</v>
      </c>
      <c r="M57" s="4" t="s">
        <v>458</v>
      </c>
      <c r="N57" s="4" t="s">
        <v>452</v>
      </c>
      <c r="Q57" s="33" t="s">
        <v>592</v>
      </c>
      <c r="R57" s="33" t="s">
        <v>32</v>
      </c>
      <c r="S57" s="35">
        <v>3279</v>
      </c>
      <c r="T57" s="33" t="s">
        <v>561</v>
      </c>
      <c r="U57" s="35" t="s">
        <v>42</v>
      </c>
      <c r="V57" s="33" t="s">
        <v>42</v>
      </c>
      <c r="W57" s="4" t="s">
        <v>455</v>
      </c>
      <c r="X57" s="4" t="s">
        <v>42</v>
      </c>
      <c r="Y57" s="33" t="s">
        <v>424</v>
      </c>
      <c r="Z57" s="33" t="s">
        <v>490</v>
      </c>
      <c r="AA57" s="33" t="s">
        <v>455</v>
      </c>
      <c r="AB57" s="33" t="s">
        <v>425</v>
      </c>
      <c r="AC57" s="33" t="s">
        <v>42</v>
      </c>
    </row>
    <row r="58" spans="1:29" s="4" customFormat="1" ht="65.25" customHeight="1">
      <c r="A58" s="4" t="s">
        <v>71</v>
      </c>
      <c r="B58" s="37" t="s">
        <v>72</v>
      </c>
      <c r="E58" s="4" t="s">
        <v>75</v>
      </c>
      <c r="F58" s="4" t="s">
        <v>75</v>
      </c>
      <c r="G58" s="33" t="s">
        <v>42</v>
      </c>
      <c r="H58" s="33" t="s">
        <v>593</v>
      </c>
      <c r="I58" s="4" t="s">
        <v>594</v>
      </c>
      <c r="J58" s="4" t="s">
        <v>16</v>
      </c>
      <c r="M58" s="4" t="s">
        <v>572</v>
      </c>
      <c r="N58" s="4" t="s">
        <v>458</v>
      </c>
      <c r="Q58" s="33" t="s">
        <v>75</v>
      </c>
      <c r="R58" s="33" t="s">
        <v>32</v>
      </c>
      <c r="S58" s="35">
        <v>18.8</v>
      </c>
      <c r="T58" s="33" t="s">
        <v>595</v>
      </c>
      <c r="U58" s="35" t="s">
        <v>42</v>
      </c>
      <c r="V58" s="33" t="s">
        <v>42</v>
      </c>
      <c r="W58" s="4" t="s">
        <v>455</v>
      </c>
      <c r="X58" s="4" t="s">
        <v>42</v>
      </c>
      <c r="Y58" s="33" t="s">
        <v>424</v>
      </c>
      <c r="Z58" s="33" t="s">
        <v>490</v>
      </c>
      <c r="AA58" s="33" t="s">
        <v>455</v>
      </c>
      <c r="AB58" s="33" t="s">
        <v>425</v>
      </c>
      <c r="AC58" s="33" t="s">
        <v>42</v>
      </c>
    </row>
    <row r="59" spans="1:29" s="4" customFormat="1" ht="65.25" customHeight="1">
      <c r="A59" s="4" t="s">
        <v>71</v>
      </c>
      <c r="B59" s="37" t="s">
        <v>72</v>
      </c>
      <c r="E59" s="4" t="s">
        <v>75</v>
      </c>
      <c r="F59" s="4" t="s">
        <v>75</v>
      </c>
      <c r="G59" s="33" t="s">
        <v>42</v>
      </c>
      <c r="H59" s="33" t="s">
        <v>596</v>
      </c>
      <c r="I59" s="4" t="s">
        <v>597</v>
      </c>
      <c r="J59" s="4" t="s">
        <v>16</v>
      </c>
      <c r="M59" s="4" t="s">
        <v>598</v>
      </c>
      <c r="Q59" s="33" t="s">
        <v>75</v>
      </c>
      <c r="R59" s="33" t="s">
        <v>32</v>
      </c>
      <c r="S59" s="35">
        <v>841</v>
      </c>
      <c r="T59" s="33">
        <v>2025</v>
      </c>
      <c r="U59" s="35" t="s">
        <v>42</v>
      </c>
      <c r="V59" s="33" t="s">
        <v>42</v>
      </c>
      <c r="W59" s="4" t="s">
        <v>31</v>
      </c>
      <c r="X59" s="4" t="s">
        <v>42</v>
      </c>
      <c r="Y59" s="33" t="s">
        <v>424</v>
      </c>
      <c r="Z59" s="33" t="s">
        <v>490</v>
      </c>
      <c r="AA59" s="33" t="s">
        <v>31</v>
      </c>
      <c r="AB59" s="33" t="s">
        <v>425</v>
      </c>
      <c r="AC59" s="33" t="s">
        <v>42</v>
      </c>
    </row>
    <row r="60" spans="1:29" s="4" customFormat="1" ht="65.25" customHeight="1">
      <c r="A60" s="4" t="s">
        <v>71</v>
      </c>
      <c r="B60" s="39" t="s">
        <v>72</v>
      </c>
      <c r="E60" s="4" t="s">
        <v>75</v>
      </c>
      <c r="F60" s="4" t="s">
        <v>75</v>
      </c>
      <c r="G60" s="33" t="s">
        <v>42</v>
      </c>
      <c r="H60" s="33" t="s">
        <v>599</v>
      </c>
      <c r="I60" s="4" t="s">
        <v>600</v>
      </c>
      <c r="J60" s="4" t="s">
        <v>557</v>
      </c>
      <c r="M60" s="4" t="s">
        <v>558</v>
      </c>
      <c r="N60" s="4" t="s">
        <v>601</v>
      </c>
      <c r="Q60" s="33" t="s">
        <v>602</v>
      </c>
      <c r="R60" s="33" t="s">
        <v>32</v>
      </c>
      <c r="S60" s="35">
        <v>142023</v>
      </c>
      <c r="T60" s="40" t="s">
        <v>561</v>
      </c>
      <c r="U60" s="35" t="s">
        <v>42</v>
      </c>
      <c r="V60" s="33" t="s">
        <v>42</v>
      </c>
      <c r="W60" s="4" t="s">
        <v>603</v>
      </c>
      <c r="X60" s="4" t="s">
        <v>604</v>
      </c>
      <c r="Y60" s="33" t="s">
        <v>424</v>
      </c>
      <c r="Z60" s="33" t="s">
        <v>425</v>
      </c>
      <c r="AA60" s="33" t="s">
        <v>42</v>
      </c>
      <c r="AB60" s="33" t="s">
        <v>425</v>
      </c>
      <c r="AC60" s="33" t="s">
        <v>42</v>
      </c>
    </row>
    <row r="61" spans="1:29" s="4" customFormat="1" ht="65.25" customHeight="1">
      <c r="A61" s="4" t="s">
        <v>71</v>
      </c>
      <c r="B61" s="39" t="s">
        <v>72</v>
      </c>
      <c r="E61" s="4" t="s">
        <v>75</v>
      </c>
      <c r="F61" s="4" t="s">
        <v>75</v>
      </c>
      <c r="G61" s="33" t="s">
        <v>42</v>
      </c>
      <c r="H61" s="33" t="s">
        <v>605</v>
      </c>
      <c r="I61" s="4" t="s">
        <v>606</v>
      </c>
      <c r="J61" s="4" t="s">
        <v>17</v>
      </c>
      <c r="M61" s="4" t="s">
        <v>607</v>
      </c>
      <c r="Q61" s="33" t="s">
        <v>75</v>
      </c>
      <c r="R61" s="33" t="s">
        <v>32</v>
      </c>
      <c r="S61" s="35">
        <v>5.8</v>
      </c>
      <c r="T61" s="40" t="s">
        <v>561</v>
      </c>
      <c r="U61" s="35" t="s">
        <v>42</v>
      </c>
      <c r="V61" s="33" t="s">
        <v>42</v>
      </c>
      <c r="W61" s="4" t="s">
        <v>31</v>
      </c>
      <c r="X61" s="4" t="s">
        <v>42</v>
      </c>
      <c r="Y61" s="33" t="s">
        <v>424</v>
      </c>
      <c r="Z61" s="33" t="s">
        <v>425</v>
      </c>
      <c r="AA61" s="33" t="s">
        <v>42</v>
      </c>
      <c r="AB61" s="33" t="s">
        <v>425</v>
      </c>
      <c r="AC61" s="33" t="s">
        <v>42</v>
      </c>
    </row>
    <row r="62" spans="1:29" s="4" customFormat="1" ht="65.25" customHeight="1">
      <c r="A62" s="4" t="s">
        <v>71</v>
      </c>
      <c r="B62" s="39" t="s">
        <v>72</v>
      </c>
      <c r="E62" s="4" t="s">
        <v>75</v>
      </c>
      <c r="F62" s="4" t="s">
        <v>75</v>
      </c>
      <c r="G62" s="33" t="s">
        <v>42</v>
      </c>
      <c r="H62" s="33" t="s">
        <v>608</v>
      </c>
      <c r="I62" s="4" t="s">
        <v>609</v>
      </c>
      <c r="J62" s="4" t="s">
        <v>17</v>
      </c>
      <c r="M62" s="4" t="s">
        <v>551</v>
      </c>
      <c r="Q62" s="33" t="s">
        <v>75</v>
      </c>
      <c r="R62" s="33" t="s">
        <v>32</v>
      </c>
      <c r="S62" s="35">
        <v>70</v>
      </c>
      <c r="T62" s="40" t="s">
        <v>561</v>
      </c>
      <c r="U62" s="35" t="s">
        <v>42</v>
      </c>
      <c r="V62" s="33" t="s">
        <v>42</v>
      </c>
      <c r="W62" s="4" t="s">
        <v>610</v>
      </c>
      <c r="X62" s="4" t="s">
        <v>42</v>
      </c>
      <c r="Y62" s="33" t="s">
        <v>424</v>
      </c>
      <c r="Z62" s="33" t="s">
        <v>446</v>
      </c>
      <c r="AA62" s="33" t="s">
        <v>610</v>
      </c>
      <c r="AB62" s="33" t="s">
        <v>425</v>
      </c>
      <c r="AC62" s="33" t="s">
        <v>42</v>
      </c>
    </row>
    <row r="63" spans="1:29" s="4" customFormat="1" ht="65.25" customHeight="1">
      <c r="A63" s="4" t="s">
        <v>82</v>
      </c>
      <c r="B63" s="16" t="s">
        <v>83</v>
      </c>
      <c r="E63" s="4" t="s">
        <v>84</v>
      </c>
      <c r="F63" s="4" t="s">
        <v>84</v>
      </c>
      <c r="G63" s="33" t="s">
        <v>42</v>
      </c>
      <c r="H63" s="33" t="s">
        <v>611</v>
      </c>
      <c r="I63" s="4" t="s">
        <v>612</v>
      </c>
      <c r="J63" s="4" t="s">
        <v>420</v>
      </c>
      <c r="M63" s="4" t="s">
        <v>422</v>
      </c>
      <c r="N63" s="4" t="s">
        <v>493</v>
      </c>
      <c r="O63" s="4" t="s">
        <v>423</v>
      </c>
      <c r="Q63" s="33" t="s">
        <v>613</v>
      </c>
      <c r="R63" s="33" t="s">
        <v>32</v>
      </c>
      <c r="S63" s="35">
        <v>8358</v>
      </c>
      <c r="T63" s="33" t="s">
        <v>453</v>
      </c>
      <c r="U63" s="35">
        <v>37549</v>
      </c>
      <c r="V63" s="33" t="s">
        <v>454</v>
      </c>
      <c r="W63" s="4" t="s">
        <v>31</v>
      </c>
      <c r="X63" s="4" t="s">
        <v>42</v>
      </c>
      <c r="Y63" s="33" t="s">
        <v>425</v>
      </c>
      <c r="Z63" s="33" t="s">
        <v>490</v>
      </c>
      <c r="AA63" s="33" t="s">
        <v>31</v>
      </c>
      <c r="AB63" s="33" t="s">
        <v>425</v>
      </c>
      <c r="AC63" s="33" t="s">
        <v>42</v>
      </c>
    </row>
    <row r="64" spans="1:29" s="4" customFormat="1" ht="65.25" customHeight="1">
      <c r="A64" s="4" t="s">
        <v>82</v>
      </c>
      <c r="B64" s="16" t="s">
        <v>83</v>
      </c>
      <c r="E64" s="4" t="s">
        <v>84</v>
      </c>
      <c r="F64" s="4" t="s">
        <v>84</v>
      </c>
      <c r="G64" s="33" t="s">
        <v>42</v>
      </c>
      <c r="H64" s="33" t="s">
        <v>614</v>
      </c>
      <c r="I64" s="4" t="s">
        <v>615</v>
      </c>
      <c r="J64" s="4" t="s">
        <v>16</v>
      </c>
      <c r="M64" s="4" t="s">
        <v>458</v>
      </c>
      <c r="N64" s="4" t="s">
        <v>452</v>
      </c>
      <c r="O64" s="4" t="s">
        <v>572</v>
      </c>
      <c r="Q64" s="33" t="s">
        <v>616</v>
      </c>
      <c r="R64" s="33" t="s">
        <v>32</v>
      </c>
      <c r="S64" s="35">
        <v>4989</v>
      </c>
      <c r="T64" s="33" t="s">
        <v>453</v>
      </c>
      <c r="U64" s="35">
        <v>44245</v>
      </c>
      <c r="V64" s="33" t="s">
        <v>454</v>
      </c>
      <c r="W64" s="4" t="s">
        <v>31</v>
      </c>
      <c r="X64" s="4" t="s">
        <v>42</v>
      </c>
      <c r="Y64" s="33" t="s">
        <v>425</v>
      </c>
      <c r="Z64" s="33" t="s">
        <v>490</v>
      </c>
      <c r="AA64" s="33" t="s">
        <v>31</v>
      </c>
      <c r="AB64" s="33" t="s">
        <v>425</v>
      </c>
      <c r="AC64" s="33" t="s">
        <v>42</v>
      </c>
    </row>
    <row r="65" spans="1:29" s="4" customFormat="1" ht="65.25" customHeight="1">
      <c r="A65" s="4" t="s">
        <v>82</v>
      </c>
      <c r="B65" s="16" t="s">
        <v>83</v>
      </c>
      <c r="E65" s="4" t="s">
        <v>84</v>
      </c>
      <c r="F65" s="4" t="s">
        <v>84</v>
      </c>
      <c r="G65" s="33" t="s">
        <v>42</v>
      </c>
      <c r="H65" s="33" t="s">
        <v>617</v>
      </c>
      <c r="I65" s="4" t="s">
        <v>618</v>
      </c>
      <c r="J65" s="4" t="s">
        <v>13</v>
      </c>
      <c r="M65" s="4" t="s">
        <v>428</v>
      </c>
      <c r="N65" s="4" t="s">
        <v>488</v>
      </c>
      <c r="O65" s="4" t="s">
        <v>472</v>
      </c>
      <c r="Q65" s="33" t="s">
        <v>619</v>
      </c>
      <c r="R65" s="33" t="s">
        <v>32</v>
      </c>
      <c r="S65" s="35">
        <v>1373</v>
      </c>
      <c r="T65" s="33" t="s">
        <v>453</v>
      </c>
      <c r="U65" s="35">
        <v>6834</v>
      </c>
      <c r="V65" s="33" t="s">
        <v>454</v>
      </c>
      <c r="W65" s="4" t="s">
        <v>31</v>
      </c>
      <c r="X65" s="4" t="s">
        <v>42</v>
      </c>
      <c r="Y65" s="33" t="s">
        <v>425</v>
      </c>
      <c r="Z65" s="33" t="s">
        <v>425</v>
      </c>
      <c r="AA65" s="33" t="s">
        <v>42</v>
      </c>
      <c r="AB65" s="33" t="s">
        <v>425</v>
      </c>
      <c r="AC65" s="33" t="s">
        <v>42</v>
      </c>
    </row>
    <row r="66" spans="1:29" s="4" customFormat="1" ht="65.25" customHeight="1">
      <c r="A66" s="4" t="s">
        <v>82</v>
      </c>
      <c r="B66" s="16" t="s">
        <v>83</v>
      </c>
      <c r="E66" s="4" t="s">
        <v>84</v>
      </c>
      <c r="F66" s="4" t="s">
        <v>84</v>
      </c>
      <c r="G66" s="33" t="s">
        <v>42</v>
      </c>
      <c r="H66" s="33" t="s">
        <v>620</v>
      </c>
      <c r="I66" s="4" t="s">
        <v>621</v>
      </c>
      <c r="J66" s="4" t="s">
        <v>557</v>
      </c>
      <c r="K66" s="4" t="s">
        <v>18</v>
      </c>
      <c r="M66" s="4" t="s">
        <v>552</v>
      </c>
      <c r="N66" s="4" t="s">
        <v>558</v>
      </c>
      <c r="O66" s="4" t="s">
        <v>559</v>
      </c>
      <c r="Q66" s="33" t="s">
        <v>622</v>
      </c>
      <c r="R66" s="33" t="s">
        <v>32</v>
      </c>
      <c r="S66" s="35">
        <v>4086</v>
      </c>
      <c r="T66" s="33" t="s">
        <v>453</v>
      </c>
      <c r="U66" s="35">
        <v>27435</v>
      </c>
      <c r="V66" s="33" t="s">
        <v>454</v>
      </c>
      <c r="W66" s="4" t="s">
        <v>31</v>
      </c>
      <c r="X66" s="4" t="s">
        <v>42</v>
      </c>
      <c r="Y66" s="33" t="s">
        <v>425</v>
      </c>
      <c r="Z66" s="33" t="s">
        <v>425</v>
      </c>
      <c r="AA66" s="33" t="s">
        <v>42</v>
      </c>
      <c r="AB66" s="33" t="s">
        <v>425</v>
      </c>
      <c r="AC66" s="33" t="s">
        <v>42</v>
      </c>
    </row>
    <row r="67" spans="1:29" s="4" customFormat="1" ht="65.25" customHeight="1">
      <c r="A67" s="4" t="s">
        <v>89</v>
      </c>
      <c r="B67" s="24" t="s">
        <v>90</v>
      </c>
      <c r="D67" s="27"/>
      <c r="E67" s="4" t="s">
        <v>93</v>
      </c>
      <c r="F67" s="4" t="s">
        <v>93</v>
      </c>
      <c r="G67" s="33" t="s">
        <v>42</v>
      </c>
      <c r="H67" s="33" t="s">
        <v>623</v>
      </c>
      <c r="I67" s="4" t="s">
        <v>624</v>
      </c>
      <c r="J67" s="4" t="s">
        <v>13</v>
      </c>
      <c r="M67" s="4" t="s">
        <v>428</v>
      </c>
      <c r="Q67" s="33" t="s">
        <v>625</v>
      </c>
      <c r="R67" s="33" t="s">
        <v>42</v>
      </c>
      <c r="S67" s="35" t="s">
        <v>32</v>
      </c>
      <c r="T67" s="33" t="s">
        <v>42</v>
      </c>
      <c r="U67" s="35" t="s">
        <v>42</v>
      </c>
      <c r="V67" s="33" t="s">
        <v>42</v>
      </c>
      <c r="W67" s="4" t="s">
        <v>42</v>
      </c>
      <c r="X67" s="4" t="s">
        <v>42</v>
      </c>
      <c r="Y67" s="33" t="s">
        <v>425</v>
      </c>
      <c r="Z67" s="33" t="s">
        <v>425</v>
      </c>
      <c r="AA67" s="33" t="s">
        <v>42</v>
      </c>
      <c r="AB67" s="33" t="s">
        <v>425</v>
      </c>
      <c r="AC67" s="33" t="s">
        <v>42</v>
      </c>
    </row>
    <row r="68" spans="1:29" s="4" customFormat="1" ht="65.25" customHeight="1">
      <c r="A68" s="4" t="s">
        <v>89</v>
      </c>
      <c r="B68" s="24" t="s">
        <v>90</v>
      </c>
      <c r="E68" s="4" t="s">
        <v>93</v>
      </c>
      <c r="F68" s="4" t="s">
        <v>93</v>
      </c>
      <c r="G68" s="33" t="s">
        <v>42</v>
      </c>
      <c r="H68" s="33" t="s">
        <v>626</v>
      </c>
      <c r="I68" s="4" t="s">
        <v>627</v>
      </c>
      <c r="J68" s="4" t="s">
        <v>17</v>
      </c>
      <c r="M68" s="4" t="s">
        <v>551</v>
      </c>
      <c r="N68" s="4" t="s">
        <v>607</v>
      </c>
      <c r="O68" s="4" t="s">
        <v>524</v>
      </c>
      <c r="Q68" s="33" t="s">
        <v>625</v>
      </c>
      <c r="R68" s="33" t="s">
        <v>42</v>
      </c>
      <c r="S68" s="35" t="s">
        <v>32</v>
      </c>
      <c r="T68" s="33" t="s">
        <v>42</v>
      </c>
      <c r="U68" s="35" t="s">
        <v>42</v>
      </c>
      <c r="V68" s="33" t="s">
        <v>42</v>
      </c>
      <c r="W68" s="4" t="s">
        <v>42</v>
      </c>
      <c r="X68" s="4" t="s">
        <v>42</v>
      </c>
      <c r="Y68" s="33" t="s">
        <v>425</v>
      </c>
      <c r="Z68" s="33" t="s">
        <v>425</v>
      </c>
      <c r="AA68" s="33" t="s">
        <v>42</v>
      </c>
      <c r="AB68" s="33" t="s">
        <v>425</v>
      </c>
      <c r="AC68" s="33" t="s">
        <v>42</v>
      </c>
    </row>
    <row r="69" spans="1:29" s="4" customFormat="1" ht="65.25" customHeight="1">
      <c r="A69" s="4" t="s">
        <v>89</v>
      </c>
      <c r="B69" s="24" t="s">
        <v>90</v>
      </c>
      <c r="E69" s="4" t="s">
        <v>93</v>
      </c>
      <c r="F69" s="4" t="s">
        <v>93</v>
      </c>
      <c r="G69" s="33" t="s">
        <v>42</v>
      </c>
      <c r="H69" s="33" t="s">
        <v>628</v>
      </c>
      <c r="I69" s="4" t="s">
        <v>629</v>
      </c>
      <c r="J69" s="4" t="s">
        <v>557</v>
      </c>
      <c r="M69" s="4" t="s">
        <v>601</v>
      </c>
      <c r="N69" s="4" t="s">
        <v>558</v>
      </c>
      <c r="Q69" s="33" t="s">
        <v>625</v>
      </c>
      <c r="R69" s="33" t="s">
        <v>42</v>
      </c>
      <c r="S69" s="35" t="s">
        <v>32</v>
      </c>
      <c r="T69" s="33" t="s">
        <v>42</v>
      </c>
      <c r="U69" s="35" t="s">
        <v>42</v>
      </c>
      <c r="V69" s="33" t="s">
        <v>42</v>
      </c>
      <c r="W69" s="4" t="s">
        <v>42</v>
      </c>
      <c r="X69" s="4" t="s">
        <v>42</v>
      </c>
      <c r="Y69" s="33" t="s">
        <v>425</v>
      </c>
      <c r="Z69" s="33" t="s">
        <v>425</v>
      </c>
      <c r="AA69" s="33" t="s">
        <v>42</v>
      </c>
      <c r="AB69" s="33" t="s">
        <v>425</v>
      </c>
      <c r="AC69" s="33" t="s">
        <v>42</v>
      </c>
    </row>
    <row r="70" spans="1:29" s="4" customFormat="1" ht="65.25" customHeight="1">
      <c r="A70" s="4" t="s">
        <v>95</v>
      </c>
      <c r="B70" s="16" t="s">
        <v>96</v>
      </c>
      <c r="E70" s="4" t="s">
        <v>97</v>
      </c>
      <c r="F70" s="4" t="s">
        <v>97</v>
      </c>
      <c r="G70" s="33" t="s">
        <v>42</v>
      </c>
      <c r="H70" s="33" t="s">
        <v>630</v>
      </c>
      <c r="I70" s="4" t="s">
        <v>631</v>
      </c>
      <c r="J70" s="4" t="s">
        <v>13</v>
      </c>
      <c r="M70" s="4" t="s">
        <v>428</v>
      </c>
      <c r="Q70" s="33" t="s">
        <v>632</v>
      </c>
      <c r="R70" s="33" t="s">
        <v>32</v>
      </c>
      <c r="S70" s="35">
        <v>18542</v>
      </c>
      <c r="T70" s="33" t="s">
        <v>469</v>
      </c>
      <c r="U70" s="35" t="s">
        <v>42</v>
      </c>
      <c r="V70" s="33" t="s">
        <v>42</v>
      </c>
      <c r="W70" s="4" t="s">
        <v>32</v>
      </c>
      <c r="X70" s="4" t="s">
        <v>42</v>
      </c>
      <c r="Y70" s="33" t="s">
        <v>425</v>
      </c>
      <c r="Z70" s="33" t="s">
        <v>425</v>
      </c>
      <c r="AA70" s="33" t="s">
        <v>42</v>
      </c>
      <c r="AB70" s="33" t="s">
        <v>425</v>
      </c>
      <c r="AC70" s="33" t="s">
        <v>42</v>
      </c>
    </row>
    <row r="71" spans="1:29" s="4" customFormat="1" ht="65.25" customHeight="1">
      <c r="A71" s="4" t="s">
        <v>95</v>
      </c>
      <c r="B71" s="16" t="s">
        <v>96</v>
      </c>
      <c r="E71" s="4" t="s">
        <v>97</v>
      </c>
      <c r="F71" s="4" t="s">
        <v>97</v>
      </c>
      <c r="G71" s="33" t="s">
        <v>42</v>
      </c>
      <c r="H71" s="33" t="s">
        <v>633</v>
      </c>
      <c r="I71" s="4" t="s">
        <v>634</v>
      </c>
      <c r="J71" s="4" t="s">
        <v>13</v>
      </c>
      <c r="K71" s="4" t="s">
        <v>420</v>
      </c>
      <c r="M71" s="4" t="s">
        <v>423</v>
      </c>
      <c r="N71" s="4" t="s">
        <v>635</v>
      </c>
      <c r="O71" s="4" t="s">
        <v>461</v>
      </c>
      <c r="P71" s="4" t="s">
        <v>422</v>
      </c>
      <c r="Q71" s="33" t="s">
        <v>636</v>
      </c>
      <c r="R71" s="33" t="s">
        <v>32</v>
      </c>
      <c r="S71" s="35">
        <v>8028</v>
      </c>
      <c r="T71" s="33" t="s">
        <v>469</v>
      </c>
      <c r="U71" s="35">
        <v>240846</v>
      </c>
      <c r="V71" s="33" t="s">
        <v>637</v>
      </c>
      <c r="W71" s="4" t="s">
        <v>31</v>
      </c>
      <c r="X71" s="4" t="s">
        <v>32</v>
      </c>
      <c r="Y71" s="33" t="s">
        <v>425</v>
      </c>
      <c r="Z71" s="33" t="s">
        <v>446</v>
      </c>
      <c r="AA71" s="33" t="s">
        <v>32</v>
      </c>
      <c r="AB71" s="33" t="s">
        <v>425</v>
      </c>
      <c r="AC71" s="33" t="s">
        <v>42</v>
      </c>
    </row>
    <row r="72" spans="1:29" s="4" customFormat="1" ht="65.25" customHeight="1">
      <c r="A72" s="4" t="s">
        <v>95</v>
      </c>
      <c r="B72" s="16" t="s">
        <v>96</v>
      </c>
      <c r="E72" s="4" t="s">
        <v>97</v>
      </c>
      <c r="F72" s="4" t="s">
        <v>97</v>
      </c>
      <c r="G72" s="33" t="s">
        <v>42</v>
      </c>
      <c r="H72" s="33" t="s">
        <v>638</v>
      </c>
      <c r="I72" s="4" t="s">
        <v>639</v>
      </c>
      <c r="J72" s="4" t="s">
        <v>420</v>
      </c>
      <c r="M72" s="4" t="s">
        <v>461</v>
      </c>
      <c r="Q72" s="33" t="s">
        <v>640</v>
      </c>
      <c r="R72" s="33" t="s">
        <v>32</v>
      </c>
      <c r="S72" s="35">
        <v>707</v>
      </c>
      <c r="T72" s="33" t="s">
        <v>469</v>
      </c>
      <c r="U72" s="35">
        <v>14147</v>
      </c>
      <c r="V72" s="33" t="s">
        <v>641</v>
      </c>
      <c r="W72" s="4" t="s">
        <v>32</v>
      </c>
      <c r="X72" s="4" t="s">
        <v>42</v>
      </c>
      <c r="Y72" s="33" t="s">
        <v>425</v>
      </c>
      <c r="Z72" s="33" t="s">
        <v>446</v>
      </c>
      <c r="AA72" s="33" t="s">
        <v>32</v>
      </c>
      <c r="AB72" s="33" t="s">
        <v>425</v>
      </c>
      <c r="AC72" s="33" t="s">
        <v>42</v>
      </c>
    </row>
    <row r="73" spans="1:29" s="4" customFormat="1" ht="65.25" customHeight="1">
      <c r="A73" s="4" t="s">
        <v>95</v>
      </c>
      <c r="B73" s="16" t="s">
        <v>96</v>
      </c>
      <c r="E73" s="4" t="s">
        <v>97</v>
      </c>
      <c r="F73" s="4" t="s">
        <v>97</v>
      </c>
      <c r="G73" s="33" t="s">
        <v>42</v>
      </c>
      <c r="H73" s="33" t="s">
        <v>642</v>
      </c>
      <c r="I73" s="4" t="s">
        <v>643</v>
      </c>
      <c r="J73" s="4" t="s">
        <v>16</v>
      </c>
      <c r="M73" s="4" t="s">
        <v>644</v>
      </c>
      <c r="N73" s="4" t="s">
        <v>458</v>
      </c>
      <c r="Q73" s="33" t="s">
        <v>645</v>
      </c>
      <c r="R73" s="33" t="s">
        <v>32</v>
      </c>
      <c r="S73" s="35">
        <v>18.28</v>
      </c>
      <c r="T73" s="33" t="s">
        <v>469</v>
      </c>
      <c r="U73" s="35">
        <v>457</v>
      </c>
      <c r="V73" s="33" t="s">
        <v>32</v>
      </c>
      <c r="W73" s="4" t="s">
        <v>32</v>
      </c>
      <c r="X73" s="4" t="s">
        <v>42</v>
      </c>
      <c r="Y73" s="33" t="s">
        <v>425</v>
      </c>
      <c r="Z73" s="33" t="s">
        <v>446</v>
      </c>
      <c r="AA73" s="33" t="s">
        <v>32</v>
      </c>
      <c r="AB73" s="33" t="s">
        <v>425</v>
      </c>
      <c r="AC73" s="33" t="s">
        <v>42</v>
      </c>
    </row>
    <row r="74" spans="1:29" s="4" customFormat="1" ht="65.25" customHeight="1">
      <c r="A74" s="4" t="s">
        <v>95</v>
      </c>
      <c r="B74" s="16" t="s">
        <v>96</v>
      </c>
      <c r="E74" s="4" t="s">
        <v>97</v>
      </c>
      <c r="F74" s="4" t="s">
        <v>97</v>
      </c>
      <c r="G74" s="33" t="s">
        <v>42</v>
      </c>
      <c r="H74" s="33" t="s">
        <v>646</v>
      </c>
      <c r="I74" s="4" t="s">
        <v>647</v>
      </c>
      <c r="J74" s="4" t="s">
        <v>420</v>
      </c>
      <c r="M74" s="4" t="s">
        <v>422</v>
      </c>
      <c r="N74" s="4" t="s">
        <v>493</v>
      </c>
      <c r="O74" s="4" t="s">
        <v>421</v>
      </c>
      <c r="Q74" s="33" t="s">
        <v>32</v>
      </c>
      <c r="R74" s="33" t="s">
        <v>42</v>
      </c>
      <c r="S74" s="35" t="s">
        <v>32</v>
      </c>
      <c r="T74" s="33" t="s">
        <v>42</v>
      </c>
      <c r="U74" s="33" t="s">
        <v>42</v>
      </c>
      <c r="V74" s="33" t="s">
        <v>42</v>
      </c>
      <c r="W74" s="33" t="s">
        <v>42</v>
      </c>
      <c r="X74" s="33" t="s">
        <v>42</v>
      </c>
      <c r="Y74" s="33" t="s">
        <v>425</v>
      </c>
      <c r="Z74" s="33" t="s">
        <v>425</v>
      </c>
      <c r="AA74" s="33" t="s">
        <v>42</v>
      </c>
      <c r="AB74" s="33" t="s">
        <v>425</v>
      </c>
      <c r="AC74" s="33" t="s">
        <v>42</v>
      </c>
    </row>
    <row r="75" spans="1:29" s="4" customFormat="1" ht="65.25" customHeight="1">
      <c r="A75" s="4" t="s">
        <v>255</v>
      </c>
      <c r="B75" s="16" t="s">
        <v>256</v>
      </c>
      <c r="E75" s="4" t="s">
        <v>257</v>
      </c>
      <c r="F75" s="4" t="s">
        <v>258</v>
      </c>
      <c r="G75" s="33" t="s">
        <v>42</v>
      </c>
      <c r="H75" s="33" t="s">
        <v>648</v>
      </c>
      <c r="I75" s="4" t="s">
        <v>649</v>
      </c>
      <c r="J75" s="4" t="s">
        <v>16</v>
      </c>
      <c r="M75" s="4" t="s">
        <v>458</v>
      </c>
      <c r="N75" s="4" t="s">
        <v>650</v>
      </c>
      <c r="Q75" s="33" t="s">
        <v>651</v>
      </c>
      <c r="R75" s="33" t="s">
        <v>42</v>
      </c>
      <c r="S75" s="35" t="s">
        <v>32</v>
      </c>
      <c r="T75" s="35" t="s">
        <v>42</v>
      </c>
      <c r="U75" s="35" t="s">
        <v>42</v>
      </c>
      <c r="V75" s="35" t="s">
        <v>42</v>
      </c>
      <c r="W75" s="4" t="s">
        <v>42</v>
      </c>
      <c r="X75" s="4" t="s">
        <v>42</v>
      </c>
      <c r="Y75" s="33" t="s">
        <v>424</v>
      </c>
      <c r="Z75" s="33" t="s">
        <v>425</v>
      </c>
      <c r="AA75" s="33" t="s">
        <v>42</v>
      </c>
      <c r="AB75" s="33" t="s">
        <v>425</v>
      </c>
      <c r="AC75" s="33" t="s">
        <v>42</v>
      </c>
    </row>
    <row r="76" spans="1:29" s="4" customFormat="1" ht="65.25" customHeight="1">
      <c r="A76" s="4" t="s">
        <v>255</v>
      </c>
      <c r="B76" s="16" t="s">
        <v>256</v>
      </c>
      <c r="E76" s="4" t="s">
        <v>257</v>
      </c>
      <c r="F76" s="4" t="s">
        <v>258</v>
      </c>
      <c r="G76" s="33" t="s">
        <v>42</v>
      </c>
      <c r="H76" s="33" t="s">
        <v>652</v>
      </c>
      <c r="I76" s="4" t="s">
        <v>653</v>
      </c>
      <c r="J76" s="4" t="s">
        <v>13</v>
      </c>
      <c r="K76" s="4" t="s">
        <v>420</v>
      </c>
      <c r="M76" s="4" t="s">
        <v>428</v>
      </c>
      <c r="N76" s="4" t="s">
        <v>472</v>
      </c>
      <c r="O76" s="4" t="s">
        <v>429</v>
      </c>
      <c r="P76" s="4" t="s">
        <v>421</v>
      </c>
      <c r="Q76" s="33" t="s">
        <v>654</v>
      </c>
      <c r="R76" s="33" t="s">
        <v>32</v>
      </c>
      <c r="S76" s="35" t="s">
        <v>655</v>
      </c>
      <c r="T76" s="33" t="s">
        <v>32</v>
      </c>
      <c r="U76" s="35" t="s">
        <v>42</v>
      </c>
      <c r="V76" s="35" t="s">
        <v>42</v>
      </c>
      <c r="W76" s="4" t="s">
        <v>32</v>
      </c>
      <c r="X76" s="4" t="s">
        <v>42</v>
      </c>
      <c r="Y76" s="33" t="s">
        <v>424</v>
      </c>
      <c r="Z76" s="33" t="s">
        <v>425</v>
      </c>
      <c r="AA76" s="33" t="s">
        <v>42</v>
      </c>
      <c r="AB76" s="33" t="s">
        <v>425</v>
      </c>
      <c r="AC76" s="33" t="s">
        <v>42</v>
      </c>
    </row>
    <row r="77" spans="1:29" s="4" customFormat="1" ht="65.25" customHeight="1">
      <c r="A77" s="4" t="s">
        <v>255</v>
      </c>
      <c r="B77" s="16" t="s">
        <v>256</v>
      </c>
      <c r="E77" s="4" t="s">
        <v>257</v>
      </c>
      <c r="F77" s="4" t="s">
        <v>258</v>
      </c>
      <c r="G77" s="33" t="s">
        <v>42</v>
      </c>
      <c r="H77" s="33" t="s">
        <v>656</v>
      </c>
      <c r="I77" s="4" t="s">
        <v>657</v>
      </c>
      <c r="J77" s="4" t="s">
        <v>18</v>
      </c>
      <c r="M77" s="4" t="s">
        <v>559</v>
      </c>
      <c r="Q77" s="33" t="s">
        <v>658</v>
      </c>
      <c r="R77" s="33" t="s">
        <v>32</v>
      </c>
      <c r="S77" s="35" t="s">
        <v>659</v>
      </c>
      <c r="T77" s="33" t="s">
        <v>469</v>
      </c>
      <c r="U77" s="35" t="s">
        <v>42</v>
      </c>
      <c r="V77" s="33" t="s">
        <v>42</v>
      </c>
      <c r="W77" s="4" t="s">
        <v>32</v>
      </c>
      <c r="X77" s="4" t="s">
        <v>42</v>
      </c>
      <c r="Y77" s="33" t="s">
        <v>424</v>
      </c>
      <c r="Z77" s="33" t="s">
        <v>425</v>
      </c>
      <c r="AA77" s="33" t="s">
        <v>42</v>
      </c>
      <c r="AB77" s="33" t="s">
        <v>425</v>
      </c>
      <c r="AC77" s="33" t="s">
        <v>42</v>
      </c>
    </row>
    <row r="78" spans="1:29" s="4" customFormat="1" ht="65.25" customHeight="1">
      <c r="A78" s="4" t="s">
        <v>255</v>
      </c>
      <c r="B78" s="16" t="s">
        <v>256</v>
      </c>
      <c r="E78" s="4" t="s">
        <v>257</v>
      </c>
      <c r="F78" s="4" t="s">
        <v>258</v>
      </c>
      <c r="G78" s="33" t="s">
        <v>42</v>
      </c>
      <c r="H78" s="33" t="s">
        <v>660</v>
      </c>
      <c r="I78" s="4" t="s">
        <v>657</v>
      </c>
      <c r="J78" s="4" t="s">
        <v>557</v>
      </c>
      <c r="M78" s="4" t="s">
        <v>661</v>
      </c>
      <c r="Q78" s="33" t="s">
        <v>658</v>
      </c>
      <c r="R78" s="33" t="s">
        <v>32</v>
      </c>
      <c r="S78" s="35" t="s">
        <v>662</v>
      </c>
      <c r="T78" s="33" t="s">
        <v>469</v>
      </c>
      <c r="U78" s="35" t="s">
        <v>42</v>
      </c>
      <c r="V78" s="33" t="s">
        <v>42</v>
      </c>
      <c r="W78" s="4" t="s">
        <v>32</v>
      </c>
      <c r="X78" s="4" t="s">
        <v>42</v>
      </c>
      <c r="Y78" s="33" t="s">
        <v>424</v>
      </c>
      <c r="Z78" s="33" t="s">
        <v>425</v>
      </c>
      <c r="AA78" s="33" t="s">
        <v>42</v>
      </c>
      <c r="AB78" s="33" t="s">
        <v>425</v>
      </c>
      <c r="AC78" s="33" t="s">
        <v>42</v>
      </c>
    </row>
    <row r="79" spans="1:29" s="4" customFormat="1" ht="65.25" customHeight="1">
      <c r="A79" s="4" t="s">
        <v>259</v>
      </c>
      <c r="B79" s="16" t="s">
        <v>260</v>
      </c>
      <c r="E79" s="4" t="s">
        <v>261</v>
      </c>
      <c r="F79" s="4" t="s">
        <v>261</v>
      </c>
      <c r="G79" s="33" t="s">
        <v>42</v>
      </c>
      <c r="H79" s="33" t="s">
        <v>663</v>
      </c>
      <c r="I79" s="4" t="s">
        <v>664</v>
      </c>
      <c r="J79" s="4" t="s">
        <v>13</v>
      </c>
      <c r="M79" s="4" t="s">
        <v>429</v>
      </c>
      <c r="N79" s="4" t="s">
        <v>428</v>
      </c>
      <c r="Q79" s="33" t="s">
        <v>665</v>
      </c>
      <c r="R79" s="33" t="s">
        <v>42</v>
      </c>
      <c r="S79" s="35" t="s">
        <v>32</v>
      </c>
      <c r="T79" s="33" t="s">
        <v>42</v>
      </c>
      <c r="U79" s="35" t="s">
        <v>42</v>
      </c>
      <c r="V79" s="33" t="s">
        <v>42</v>
      </c>
      <c r="W79" s="4" t="s">
        <v>42</v>
      </c>
      <c r="X79" s="4" t="s">
        <v>42</v>
      </c>
      <c r="Y79" s="33" t="s">
        <v>424</v>
      </c>
      <c r="Z79" s="33" t="s">
        <v>424</v>
      </c>
      <c r="AA79" s="33" t="s">
        <v>32</v>
      </c>
      <c r="AB79" s="33" t="s">
        <v>424</v>
      </c>
      <c r="AC79" s="33" t="s">
        <v>32</v>
      </c>
    </row>
    <row r="80" spans="1:29" s="4" customFormat="1" ht="65.25" customHeight="1">
      <c r="A80" s="4" t="s">
        <v>259</v>
      </c>
      <c r="B80" s="16" t="s">
        <v>260</v>
      </c>
      <c r="E80" s="4" t="s">
        <v>261</v>
      </c>
      <c r="F80" s="4" t="s">
        <v>261</v>
      </c>
      <c r="G80" s="33" t="s">
        <v>42</v>
      </c>
      <c r="H80" s="33" t="s">
        <v>666</v>
      </c>
      <c r="I80" s="4" t="s">
        <v>664</v>
      </c>
      <c r="J80" s="4" t="s">
        <v>13</v>
      </c>
      <c r="M80" s="4" t="s">
        <v>430</v>
      </c>
      <c r="N80" s="4" t="s">
        <v>472</v>
      </c>
      <c r="O80" s="4" t="s">
        <v>428</v>
      </c>
      <c r="Q80" s="33" t="s">
        <v>665</v>
      </c>
      <c r="R80" s="33" t="s">
        <v>42</v>
      </c>
      <c r="S80" s="35" t="s">
        <v>32</v>
      </c>
      <c r="T80" s="33" t="s">
        <v>42</v>
      </c>
      <c r="U80" s="35" t="s">
        <v>42</v>
      </c>
      <c r="V80" s="33" t="s">
        <v>42</v>
      </c>
      <c r="W80" s="4" t="s">
        <v>42</v>
      </c>
      <c r="X80" s="4" t="s">
        <v>42</v>
      </c>
      <c r="Y80" s="33" t="s">
        <v>424</v>
      </c>
      <c r="Z80" s="33" t="s">
        <v>424</v>
      </c>
      <c r="AA80" s="33" t="s">
        <v>32</v>
      </c>
      <c r="AB80" s="33" t="s">
        <v>424</v>
      </c>
      <c r="AC80" s="33" t="s">
        <v>32</v>
      </c>
    </row>
    <row r="81" spans="1:29" s="4" customFormat="1" ht="65.25" customHeight="1">
      <c r="A81" s="4" t="s">
        <v>259</v>
      </c>
      <c r="B81" s="16" t="s">
        <v>260</v>
      </c>
      <c r="E81" s="4" t="s">
        <v>261</v>
      </c>
      <c r="F81" s="4" t="s">
        <v>261</v>
      </c>
      <c r="G81" s="33" t="s">
        <v>42</v>
      </c>
      <c r="H81" s="33" t="s">
        <v>667</v>
      </c>
      <c r="I81" s="4" t="s">
        <v>668</v>
      </c>
      <c r="J81" s="4" t="s">
        <v>16</v>
      </c>
      <c r="M81" s="4" t="s">
        <v>458</v>
      </c>
      <c r="N81" s="4" t="s">
        <v>452</v>
      </c>
      <c r="Q81" s="33" t="s">
        <v>669</v>
      </c>
      <c r="R81" s="33" t="s">
        <v>42</v>
      </c>
      <c r="S81" s="35" t="s">
        <v>32</v>
      </c>
      <c r="T81" s="33" t="s">
        <v>42</v>
      </c>
      <c r="U81" s="35" t="s">
        <v>42</v>
      </c>
      <c r="V81" s="33" t="s">
        <v>42</v>
      </c>
      <c r="W81" s="4" t="s">
        <v>42</v>
      </c>
      <c r="X81" s="4" t="s">
        <v>42</v>
      </c>
      <c r="Y81" s="33" t="s">
        <v>424</v>
      </c>
      <c r="Z81" s="33" t="s">
        <v>424</v>
      </c>
      <c r="AA81" s="33" t="s">
        <v>32</v>
      </c>
      <c r="AB81" s="33" t="s">
        <v>424</v>
      </c>
      <c r="AC81" s="33" t="s">
        <v>32</v>
      </c>
    </row>
    <row r="82" spans="1:29" s="4" customFormat="1" ht="65.25" customHeight="1">
      <c r="A82" s="4" t="s">
        <v>259</v>
      </c>
      <c r="B82" s="16" t="s">
        <v>260</v>
      </c>
      <c r="E82" s="4" t="s">
        <v>261</v>
      </c>
      <c r="F82" s="4" t="s">
        <v>261</v>
      </c>
      <c r="G82" s="33" t="s">
        <v>42</v>
      </c>
      <c r="H82" s="33" t="s">
        <v>670</v>
      </c>
      <c r="I82" s="4" t="s">
        <v>668</v>
      </c>
      <c r="J82" s="4" t="s">
        <v>16</v>
      </c>
      <c r="M82" s="4" t="s">
        <v>466</v>
      </c>
      <c r="N82" s="4" t="s">
        <v>452</v>
      </c>
      <c r="Q82" s="33" t="s">
        <v>669</v>
      </c>
      <c r="R82" s="33" t="s">
        <v>42</v>
      </c>
      <c r="S82" s="35" t="s">
        <v>32</v>
      </c>
      <c r="T82" s="33" t="s">
        <v>42</v>
      </c>
      <c r="U82" s="35" t="s">
        <v>42</v>
      </c>
      <c r="V82" s="33" t="s">
        <v>42</v>
      </c>
      <c r="W82" s="4" t="s">
        <v>42</v>
      </c>
      <c r="X82" s="4" t="s">
        <v>42</v>
      </c>
      <c r="Y82" s="33" t="s">
        <v>424</v>
      </c>
      <c r="Z82" s="33" t="s">
        <v>424</v>
      </c>
      <c r="AA82" s="33" t="s">
        <v>32</v>
      </c>
      <c r="AB82" s="33" t="s">
        <v>424</v>
      </c>
      <c r="AC82" s="33" t="s">
        <v>32</v>
      </c>
    </row>
    <row r="83" spans="1:29" s="4" customFormat="1" ht="65.25" customHeight="1">
      <c r="A83" s="4" t="s">
        <v>259</v>
      </c>
      <c r="B83" s="16" t="s">
        <v>260</v>
      </c>
      <c r="E83" s="4" t="s">
        <v>261</v>
      </c>
      <c r="F83" s="4" t="s">
        <v>261</v>
      </c>
      <c r="G83" s="33" t="s">
        <v>42</v>
      </c>
      <c r="H83" s="33" t="s">
        <v>671</v>
      </c>
      <c r="I83" s="4" t="s">
        <v>672</v>
      </c>
      <c r="J83" s="4" t="s">
        <v>15</v>
      </c>
      <c r="M83" s="4" t="s">
        <v>579</v>
      </c>
      <c r="Q83" s="33" t="s">
        <v>669</v>
      </c>
      <c r="R83" s="33" t="s">
        <v>32</v>
      </c>
      <c r="S83" s="35" t="s">
        <v>673</v>
      </c>
      <c r="T83" s="33" t="s">
        <v>469</v>
      </c>
      <c r="U83" s="35" t="s">
        <v>42</v>
      </c>
      <c r="V83" s="33" t="s">
        <v>42</v>
      </c>
      <c r="W83" s="4" t="s">
        <v>674</v>
      </c>
      <c r="X83" s="4" t="s">
        <v>42</v>
      </c>
      <c r="Y83" s="33" t="s">
        <v>424</v>
      </c>
      <c r="Z83" s="33" t="s">
        <v>424</v>
      </c>
      <c r="AA83" s="33" t="s">
        <v>32</v>
      </c>
      <c r="AB83" s="33" t="s">
        <v>425</v>
      </c>
      <c r="AC83" s="33" t="s">
        <v>42</v>
      </c>
    </row>
    <row r="84" spans="1:29" s="4" customFormat="1" ht="65.25" customHeight="1">
      <c r="A84" s="4" t="s">
        <v>259</v>
      </c>
      <c r="B84" s="16" t="s">
        <v>260</v>
      </c>
      <c r="E84" s="4" t="s">
        <v>261</v>
      </c>
      <c r="F84" s="4" t="s">
        <v>261</v>
      </c>
      <c r="G84" s="33" t="s">
        <v>42</v>
      </c>
      <c r="H84" s="33" t="s">
        <v>675</v>
      </c>
      <c r="I84" s="4" t="s">
        <v>676</v>
      </c>
      <c r="J84" s="4" t="s">
        <v>18</v>
      </c>
      <c r="M84" s="4" t="s">
        <v>559</v>
      </c>
      <c r="Q84" s="33" t="s">
        <v>669</v>
      </c>
      <c r="R84" s="33" t="s">
        <v>32</v>
      </c>
      <c r="S84" s="35">
        <f>381+1256+8323</f>
        <v>9960</v>
      </c>
      <c r="T84" s="33" t="s">
        <v>469</v>
      </c>
      <c r="U84" s="35" t="s">
        <v>42</v>
      </c>
      <c r="V84" s="33" t="s">
        <v>42</v>
      </c>
      <c r="W84" s="4" t="s">
        <v>674</v>
      </c>
      <c r="X84" s="4" t="s">
        <v>42</v>
      </c>
      <c r="Y84" s="33" t="s">
        <v>424</v>
      </c>
      <c r="Z84" s="33" t="s">
        <v>425</v>
      </c>
      <c r="AA84" s="33" t="s">
        <v>42</v>
      </c>
      <c r="AB84" s="33" t="s">
        <v>425</v>
      </c>
      <c r="AC84" s="33" t="s">
        <v>42</v>
      </c>
    </row>
    <row r="85" spans="1:29" s="4" customFormat="1" ht="65.25" customHeight="1">
      <c r="A85" s="4" t="s">
        <v>263</v>
      </c>
      <c r="B85" s="16" t="s">
        <v>264</v>
      </c>
      <c r="E85" s="4" t="s">
        <v>265</v>
      </c>
      <c r="F85" s="4" t="s">
        <v>265</v>
      </c>
      <c r="G85" s="33" t="s">
        <v>42</v>
      </c>
      <c r="H85" s="33" t="s">
        <v>677</v>
      </c>
      <c r="I85" s="4" t="s">
        <v>678</v>
      </c>
      <c r="J85" s="4" t="s">
        <v>13</v>
      </c>
      <c r="M85" s="4" t="s">
        <v>428</v>
      </c>
      <c r="Q85" s="33" t="s">
        <v>679</v>
      </c>
      <c r="R85" s="33" t="s">
        <v>32</v>
      </c>
      <c r="S85" s="35">
        <v>1125</v>
      </c>
      <c r="T85" s="33" t="s">
        <v>453</v>
      </c>
      <c r="U85" s="35">
        <v>4129</v>
      </c>
      <c r="V85" s="33" t="s">
        <v>454</v>
      </c>
      <c r="W85" s="4" t="s">
        <v>53</v>
      </c>
      <c r="X85" s="4" t="s">
        <v>42</v>
      </c>
      <c r="Y85" s="33" t="s">
        <v>425</v>
      </c>
      <c r="Z85" s="33" t="s">
        <v>446</v>
      </c>
      <c r="AA85" s="33" t="s">
        <v>31</v>
      </c>
      <c r="AB85" s="33" t="s">
        <v>446</v>
      </c>
      <c r="AC85" s="33" t="s">
        <v>31</v>
      </c>
    </row>
    <row r="86" spans="1:29" s="4" customFormat="1" ht="65.25" customHeight="1">
      <c r="A86" s="4" t="s">
        <v>263</v>
      </c>
      <c r="B86" s="16" t="s">
        <v>264</v>
      </c>
      <c r="E86" s="4" t="s">
        <v>265</v>
      </c>
      <c r="F86" s="4" t="s">
        <v>265</v>
      </c>
      <c r="G86" s="33" t="s">
        <v>42</v>
      </c>
      <c r="H86" s="33" t="s">
        <v>680</v>
      </c>
      <c r="I86" s="4" t="s">
        <v>681</v>
      </c>
      <c r="J86" s="4" t="s">
        <v>16</v>
      </c>
      <c r="M86" s="4" t="s">
        <v>452</v>
      </c>
      <c r="Q86" s="33" t="s">
        <v>682</v>
      </c>
      <c r="R86" s="33" t="s">
        <v>32</v>
      </c>
      <c r="S86" s="35">
        <v>944.2</v>
      </c>
      <c r="T86" s="33" t="s">
        <v>453</v>
      </c>
      <c r="U86" s="35">
        <v>4721</v>
      </c>
      <c r="V86" s="33" t="s">
        <v>454</v>
      </c>
      <c r="W86" s="4" t="s">
        <v>455</v>
      </c>
      <c r="X86" s="4" t="s">
        <v>42</v>
      </c>
      <c r="Y86" s="33" t="s">
        <v>425</v>
      </c>
      <c r="Z86" s="33" t="s">
        <v>446</v>
      </c>
      <c r="AA86" s="33" t="s">
        <v>31</v>
      </c>
      <c r="AB86" s="33" t="s">
        <v>446</v>
      </c>
      <c r="AC86" s="33" t="s">
        <v>31</v>
      </c>
    </row>
    <row r="87" spans="1:29" s="4" customFormat="1" ht="65.25" customHeight="1">
      <c r="A87" s="4" t="s">
        <v>263</v>
      </c>
      <c r="B87" s="16" t="s">
        <v>264</v>
      </c>
      <c r="E87" s="4" t="s">
        <v>265</v>
      </c>
      <c r="F87" s="4" t="s">
        <v>265</v>
      </c>
      <c r="G87" s="33" t="s">
        <v>42</v>
      </c>
      <c r="H87" s="33" t="s">
        <v>683</v>
      </c>
      <c r="I87" s="4" t="s">
        <v>684</v>
      </c>
      <c r="J87" s="4" t="s">
        <v>16</v>
      </c>
      <c r="M87" s="4" t="s">
        <v>685</v>
      </c>
      <c r="N87" s="4" t="s">
        <v>598</v>
      </c>
      <c r="Q87" s="33" t="s">
        <v>682</v>
      </c>
      <c r="R87" s="33" t="s">
        <v>32</v>
      </c>
      <c r="S87" s="35">
        <v>583</v>
      </c>
      <c r="T87" s="33" t="s">
        <v>453</v>
      </c>
      <c r="U87" s="35">
        <v>2127</v>
      </c>
      <c r="V87" s="33" t="s">
        <v>454</v>
      </c>
      <c r="W87" s="4" t="s">
        <v>53</v>
      </c>
      <c r="X87" s="4" t="s">
        <v>42</v>
      </c>
      <c r="Y87" s="33" t="s">
        <v>425</v>
      </c>
      <c r="Z87" s="33" t="s">
        <v>446</v>
      </c>
      <c r="AA87" s="33" t="s">
        <v>31</v>
      </c>
      <c r="AB87" s="33" t="s">
        <v>446</v>
      </c>
      <c r="AC87" s="33" t="s">
        <v>31</v>
      </c>
    </row>
    <row r="88" spans="1:29" s="4" customFormat="1" ht="65.25" customHeight="1">
      <c r="A88" s="4" t="s">
        <v>266</v>
      </c>
      <c r="B88" s="16" t="s">
        <v>267</v>
      </c>
      <c r="E88" s="4" t="s">
        <v>268</v>
      </c>
      <c r="F88" s="4" t="s">
        <v>269</v>
      </c>
      <c r="G88" s="33" t="s">
        <v>42</v>
      </c>
      <c r="H88" s="33" t="s">
        <v>686</v>
      </c>
      <c r="I88" s="4" t="s">
        <v>687</v>
      </c>
      <c r="J88" s="4" t="s">
        <v>13</v>
      </c>
      <c r="K88" s="4" t="s">
        <v>420</v>
      </c>
      <c r="M88" s="4" t="s">
        <v>430</v>
      </c>
      <c r="N88" s="4" t="s">
        <v>422</v>
      </c>
      <c r="O88" s="4" t="s">
        <v>428</v>
      </c>
      <c r="Q88" s="33" t="s">
        <v>688</v>
      </c>
      <c r="R88" s="33" t="s">
        <v>32</v>
      </c>
      <c r="S88" s="35">
        <v>5896.7</v>
      </c>
      <c r="T88" s="33" t="s">
        <v>469</v>
      </c>
      <c r="U88" s="35" t="s">
        <v>42</v>
      </c>
      <c r="V88" s="33" t="s">
        <v>42</v>
      </c>
      <c r="W88" s="4" t="s">
        <v>32</v>
      </c>
      <c r="X88" s="4" t="s">
        <v>42</v>
      </c>
      <c r="Y88" s="33" t="s">
        <v>424</v>
      </c>
      <c r="Z88" s="33" t="s">
        <v>425</v>
      </c>
      <c r="AA88" s="33" t="s">
        <v>42</v>
      </c>
      <c r="AB88" s="33" t="s">
        <v>425</v>
      </c>
      <c r="AC88" s="33" t="s">
        <v>42</v>
      </c>
    </row>
    <row r="89" spans="1:29" s="4" customFormat="1" ht="65.25" customHeight="1">
      <c r="A89" s="4" t="s">
        <v>266</v>
      </c>
      <c r="B89" s="16" t="s">
        <v>267</v>
      </c>
      <c r="E89" s="4" t="s">
        <v>268</v>
      </c>
      <c r="F89" s="4" t="s">
        <v>269</v>
      </c>
      <c r="G89" s="33" t="s">
        <v>42</v>
      </c>
      <c r="H89" s="33" t="s">
        <v>689</v>
      </c>
      <c r="I89" s="4" t="s">
        <v>690</v>
      </c>
      <c r="J89" s="4" t="s">
        <v>420</v>
      </c>
      <c r="M89" s="4" t="s">
        <v>521</v>
      </c>
      <c r="Q89" s="33" t="s">
        <v>691</v>
      </c>
      <c r="R89" s="33" t="s">
        <v>42</v>
      </c>
      <c r="S89" s="35" t="s">
        <v>32</v>
      </c>
      <c r="T89" s="33" t="s">
        <v>42</v>
      </c>
      <c r="U89" s="35" t="s">
        <v>42</v>
      </c>
      <c r="V89" s="33" t="s">
        <v>42</v>
      </c>
      <c r="W89" s="4" t="s">
        <v>42</v>
      </c>
      <c r="X89" s="4" t="s">
        <v>42</v>
      </c>
      <c r="Y89" s="33" t="s">
        <v>424</v>
      </c>
      <c r="Z89" s="33" t="s">
        <v>425</v>
      </c>
      <c r="AA89" s="33" t="s">
        <v>42</v>
      </c>
      <c r="AB89" s="33" t="s">
        <v>425</v>
      </c>
      <c r="AC89" s="33" t="s">
        <v>42</v>
      </c>
    </row>
    <row r="90" spans="1:29" s="4" customFormat="1" ht="65.25" customHeight="1">
      <c r="A90" s="4" t="s">
        <v>266</v>
      </c>
      <c r="B90" s="16" t="s">
        <v>267</v>
      </c>
      <c r="E90" s="4" t="s">
        <v>268</v>
      </c>
      <c r="F90" s="4" t="s">
        <v>269</v>
      </c>
      <c r="G90" s="33" t="s">
        <v>42</v>
      </c>
      <c r="H90" s="33" t="s">
        <v>692</v>
      </c>
      <c r="I90" s="4" t="s">
        <v>693</v>
      </c>
      <c r="J90" s="4" t="s">
        <v>420</v>
      </c>
      <c r="M90" s="4" t="s">
        <v>423</v>
      </c>
      <c r="N90" s="4" t="s">
        <v>461</v>
      </c>
      <c r="Q90" s="33" t="s">
        <v>691</v>
      </c>
      <c r="R90" s="33" t="s">
        <v>32</v>
      </c>
      <c r="S90" s="4" t="s">
        <v>694</v>
      </c>
      <c r="T90" s="33" t="s">
        <v>469</v>
      </c>
      <c r="U90" s="35" t="s">
        <v>42</v>
      </c>
      <c r="V90" s="33" t="s">
        <v>42</v>
      </c>
      <c r="W90" s="4" t="s">
        <v>32</v>
      </c>
      <c r="X90" s="4" t="s">
        <v>42</v>
      </c>
      <c r="Y90" s="33" t="s">
        <v>424</v>
      </c>
      <c r="Z90" s="33" t="s">
        <v>425</v>
      </c>
      <c r="AA90" s="33" t="s">
        <v>42</v>
      </c>
      <c r="AB90" s="33" t="s">
        <v>425</v>
      </c>
      <c r="AC90" s="33" t="s">
        <v>42</v>
      </c>
    </row>
    <row r="91" spans="1:29" s="4" customFormat="1" ht="65.25" customHeight="1">
      <c r="A91" s="4" t="s">
        <v>266</v>
      </c>
      <c r="B91" s="16" t="s">
        <v>267</v>
      </c>
      <c r="E91" s="4" t="s">
        <v>268</v>
      </c>
      <c r="F91" s="4" t="s">
        <v>269</v>
      </c>
      <c r="G91" s="33" t="s">
        <v>42</v>
      </c>
      <c r="H91" s="33" t="s">
        <v>695</v>
      </c>
      <c r="I91" s="4" t="s">
        <v>693</v>
      </c>
      <c r="J91" s="4" t="s">
        <v>420</v>
      </c>
      <c r="M91" s="4" t="s">
        <v>423</v>
      </c>
      <c r="N91" s="4" t="s">
        <v>461</v>
      </c>
      <c r="Q91" s="33" t="s">
        <v>691</v>
      </c>
      <c r="R91" s="33" t="s">
        <v>32</v>
      </c>
      <c r="S91" s="4" t="s">
        <v>696</v>
      </c>
      <c r="T91" s="33" t="s">
        <v>469</v>
      </c>
      <c r="U91" s="35" t="s">
        <v>42</v>
      </c>
      <c r="V91" s="33" t="s">
        <v>42</v>
      </c>
      <c r="W91" s="4" t="s">
        <v>32</v>
      </c>
      <c r="X91" s="4" t="s">
        <v>42</v>
      </c>
      <c r="Y91" s="33" t="s">
        <v>424</v>
      </c>
      <c r="Z91" s="33" t="s">
        <v>425</v>
      </c>
      <c r="AA91" s="33" t="s">
        <v>42</v>
      </c>
      <c r="AB91" s="33" t="s">
        <v>425</v>
      </c>
      <c r="AC91" s="33" t="s">
        <v>42</v>
      </c>
    </row>
    <row r="92" spans="1:29" s="4" customFormat="1" ht="65.25" customHeight="1">
      <c r="A92" s="4" t="s">
        <v>266</v>
      </c>
      <c r="B92" s="16" t="s">
        <v>267</v>
      </c>
      <c r="E92" s="4" t="s">
        <v>268</v>
      </c>
      <c r="F92" s="4" t="s">
        <v>269</v>
      </c>
      <c r="G92" s="33" t="s">
        <v>42</v>
      </c>
      <c r="H92" s="33" t="s">
        <v>697</v>
      </c>
      <c r="I92" s="4" t="s">
        <v>698</v>
      </c>
      <c r="J92" s="4" t="s">
        <v>420</v>
      </c>
      <c r="M92" s="4" t="s">
        <v>421</v>
      </c>
      <c r="Q92" s="33" t="s">
        <v>691</v>
      </c>
      <c r="R92" s="33" t="s">
        <v>32</v>
      </c>
      <c r="S92" s="35">
        <v>251</v>
      </c>
      <c r="T92" s="33" t="s">
        <v>469</v>
      </c>
      <c r="U92" s="35" t="s">
        <v>42</v>
      </c>
      <c r="V92" s="33" t="s">
        <v>42</v>
      </c>
      <c r="W92" s="4" t="s">
        <v>32</v>
      </c>
      <c r="X92" s="4" t="s">
        <v>42</v>
      </c>
      <c r="Y92" s="33" t="s">
        <v>424</v>
      </c>
      <c r="Z92" s="33" t="s">
        <v>425</v>
      </c>
      <c r="AA92" s="33" t="s">
        <v>42</v>
      </c>
      <c r="AB92" s="33" t="s">
        <v>425</v>
      </c>
      <c r="AC92" s="33" t="s">
        <v>42</v>
      </c>
    </row>
    <row r="93" spans="1:29" s="4" customFormat="1" ht="65.25" customHeight="1">
      <c r="A93" s="4" t="s">
        <v>266</v>
      </c>
      <c r="B93" s="16" t="s">
        <v>267</v>
      </c>
      <c r="E93" s="4" t="s">
        <v>268</v>
      </c>
      <c r="F93" s="4" t="s">
        <v>269</v>
      </c>
      <c r="G93" s="33" t="s">
        <v>42</v>
      </c>
      <c r="H93" s="33" t="s">
        <v>699</v>
      </c>
      <c r="I93" s="4" t="s">
        <v>698</v>
      </c>
      <c r="J93" s="4" t="s">
        <v>420</v>
      </c>
      <c r="M93" s="4" t="s">
        <v>421</v>
      </c>
      <c r="Q93" s="33" t="s">
        <v>691</v>
      </c>
      <c r="R93" s="33" t="s">
        <v>32</v>
      </c>
      <c r="S93" s="35">
        <v>745</v>
      </c>
      <c r="T93" s="33" t="s">
        <v>469</v>
      </c>
      <c r="U93" s="35" t="s">
        <v>42</v>
      </c>
      <c r="V93" s="33" t="s">
        <v>42</v>
      </c>
      <c r="W93" s="4" t="s">
        <v>32</v>
      </c>
      <c r="X93" s="4" t="s">
        <v>42</v>
      </c>
      <c r="Y93" s="33" t="s">
        <v>424</v>
      </c>
      <c r="Z93" s="33" t="s">
        <v>425</v>
      </c>
      <c r="AA93" s="33" t="s">
        <v>42</v>
      </c>
      <c r="AB93" s="33" t="s">
        <v>425</v>
      </c>
      <c r="AC93" s="33" t="s">
        <v>42</v>
      </c>
    </row>
    <row r="94" spans="1:29" s="4" customFormat="1" ht="65.25" customHeight="1">
      <c r="A94" s="4" t="s">
        <v>266</v>
      </c>
      <c r="B94" s="16" t="s">
        <v>267</v>
      </c>
      <c r="E94" s="4" t="s">
        <v>268</v>
      </c>
      <c r="F94" s="4" t="s">
        <v>269</v>
      </c>
      <c r="G94" s="33" t="s">
        <v>42</v>
      </c>
      <c r="H94" s="33" t="s">
        <v>700</v>
      </c>
      <c r="I94" s="4" t="s">
        <v>701</v>
      </c>
      <c r="J94" s="4" t="s">
        <v>420</v>
      </c>
      <c r="M94" s="4" t="s">
        <v>521</v>
      </c>
      <c r="Q94" s="33" t="s">
        <v>702</v>
      </c>
      <c r="R94" s="33" t="s">
        <v>42</v>
      </c>
      <c r="S94" s="35" t="s">
        <v>32</v>
      </c>
      <c r="T94" s="33" t="s">
        <v>42</v>
      </c>
      <c r="U94" s="35" t="s">
        <v>42</v>
      </c>
      <c r="V94" s="33" t="s">
        <v>42</v>
      </c>
      <c r="W94" s="4" t="s">
        <v>42</v>
      </c>
      <c r="X94" s="4" t="s">
        <v>42</v>
      </c>
      <c r="Y94" s="33" t="s">
        <v>424</v>
      </c>
      <c r="Z94" s="33" t="s">
        <v>425</v>
      </c>
      <c r="AA94" s="33" t="s">
        <v>42</v>
      </c>
      <c r="AB94" s="33" t="s">
        <v>425</v>
      </c>
      <c r="AC94" s="33" t="s">
        <v>42</v>
      </c>
    </row>
    <row r="95" spans="1:29" s="4" customFormat="1" ht="65.25" customHeight="1">
      <c r="A95" s="4" t="s">
        <v>266</v>
      </c>
      <c r="B95" s="16" t="s">
        <v>267</v>
      </c>
      <c r="E95" s="4" t="s">
        <v>268</v>
      </c>
      <c r="F95" s="4" t="s">
        <v>269</v>
      </c>
      <c r="G95" s="33" t="s">
        <v>42</v>
      </c>
      <c r="H95" s="33" t="s">
        <v>703</v>
      </c>
      <c r="I95" s="4" t="s">
        <v>704</v>
      </c>
      <c r="J95" s="4" t="s">
        <v>17</v>
      </c>
      <c r="M95" s="4" t="s">
        <v>607</v>
      </c>
      <c r="N95" s="4" t="s">
        <v>705</v>
      </c>
      <c r="Q95" s="33" t="s">
        <v>706</v>
      </c>
      <c r="R95" s="33" t="s">
        <v>32</v>
      </c>
      <c r="S95" s="35">
        <v>32.32</v>
      </c>
      <c r="T95" s="33" t="s">
        <v>707</v>
      </c>
      <c r="U95" s="35" t="s">
        <v>42</v>
      </c>
      <c r="V95" s="33" t="s">
        <v>42</v>
      </c>
      <c r="W95" s="4" t="s">
        <v>32</v>
      </c>
      <c r="X95" s="4" t="s">
        <v>42</v>
      </c>
      <c r="Y95" s="33" t="s">
        <v>424</v>
      </c>
      <c r="Z95" s="33" t="s">
        <v>425</v>
      </c>
      <c r="AA95" s="33" t="s">
        <v>42</v>
      </c>
      <c r="AB95" s="33" t="s">
        <v>425</v>
      </c>
      <c r="AC95" s="33" t="s">
        <v>42</v>
      </c>
    </row>
    <row r="96" spans="1:29" s="4" customFormat="1" ht="65.25" customHeight="1">
      <c r="A96" s="4" t="s">
        <v>266</v>
      </c>
      <c r="B96" s="16" t="s">
        <v>267</v>
      </c>
      <c r="E96" s="4" t="s">
        <v>268</v>
      </c>
      <c r="F96" s="4" t="s">
        <v>269</v>
      </c>
      <c r="G96" s="33" t="s">
        <v>42</v>
      </c>
      <c r="H96" s="33" t="s">
        <v>708</v>
      </c>
      <c r="I96" s="4" t="s">
        <v>709</v>
      </c>
      <c r="J96" s="4" t="s">
        <v>17</v>
      </c>
      <c r="M96" s="4" t="s">
        <v>524</v>
      </c>
      <c r="Q96" s="33" t="s">
        <v>710</v>
      </c>
      <c r="R96" s="33" t="s">
        <v>32</v>
      </c>
      <c r="S96" s="35">
        <v>20.2</v>
      </c>
      <c r="T96" s="33" t="s">
        <v>32</v>
      </c>
      <c r="U96" s="35" t="s">
        <v>42</v>
      </c>
      <c r="V96" s="33" t="s">
        <v>42</v>
      </c>
      <c r="W96" s="4" t="s">
        <v>32</v>
      </c>
      <c r="X96" s="4" t="s">
        <v>42</v>
      </c>
      <c r="Y96" s="33" t="s">
        <v>424</v>
      </c>
      <c r="Z96" s="33" t="s">
        <v>425</v>
      </c>
      <c r="AA96" s="33" t="s">
        <v>42</v>
      </c>
      <c r="AB96" s="33" t="s">
        <v>425</v>
      </c>
      <c r="AC96" s="33" t="s">
        <v>42</v>
      </c>
    </row>
    <row r="97" spans="1:29" s="4" customFormat="1" ht="65.25" customHeight="1">
      <c r="A97" s="4" t="s">
        <v>266</v>
      </c>
      <c r="B97" s="16" t="s">
        <v>267</v>
      </c>
      <c r="E97" s="4" t="s">
        <v>268</v>
      </c>
      <c r="F97" s="4" t="s">
        <v>269</v>
      </c>
      <c r="G97" s="33" t="s">
        <v>42</v>
      </c>
      <c r="H97" s="33" t="s">
        <v>711</v>
      </c>
      <c r="I97" s="4" t="s">
        <v>712</v>
      </c>
      <c r="J97" s="4" t="s">
        <v>17</v>
      </c>
      <c r="M97" s="4" t="s">
        <v>551</v>
      </c>
      <c r="Q97" s="33" t="s">
        <v>713</v>
      </c>
      <c r="R97" s="33" t="s">
        <v>32</v>
      </c>
      <c r="S97" s="35">
        <v>8.9499999999999993</v>
      </c>
      <c r="T97" s="33" t="s">
        <v>707</v>
      </c>
      <c r="U97" s="35" t="s">
        <v>42</v>
      </c>
      <c r="V97" s="33" t="s">
        <v>42</v>
      </c>
      <c r="W97" s="4" t="s">
        <v>32</v>
      </c>
      <c r="X97" s="4" t="s">
        <v>42</v>
      </c>
      <c r="Y97" s="33" t="s">
        <v>424</v>
      </c>
      <c r="Z97" s="33" t="s">
        <v>425</v>
      </c>
      <c r="AA97" s="33" t="s">
        <v>42</v>
      </c>
      <c r="AB97" s="33" t="s">
        <v>425</v>
      </c>
      <c r="AC97" s="33" t="s">
        <v>42</v>
      </c>
    </row>
    <row r="98" spans="1:29" s="4" customFormat="1" ht="65.25" customHeight="1">
      <c r="A98" s="4" t="s">
        <v>266</v>
      </c>
      <c r="B98" s="16" t="s">
        <v>267</v>
      </c>
      <c r="E98" s="4" t="s">
        <v>268</v>
      </c>
      <c r="F98" s="4" t="s">
        <v>269</v>
      </c>
      <c r="G98" s="33" t="s">
        <v>42</v>
      </c>
      <c r="H98" s="33" t="s">
        <v>714</v>
      </c>
      <c r="I98" s="4" t="s">
        <v>715</v>
      </c>
      <c r="J98" s="4" t="s">
        <v>17</v>
      </c>
      <c r="M98" s="4" t="s">
        <v>552</v>
      </c>
      <c r="N98" s="4" t="s">
        <v>705</v>
      </c>
      <c r="O98" s="4" t="s">
        <v>524</v>
      </c>
      <c r="Q98" s="33" t="s">
        <v>710</v>
      </c>
      <c r="R98" s="33" t="s">
        <v>42</v>
      </c>
      <c r="S98" s="35" t="s">
        <v>32</v>
      </c>
      <c r="T98" s="33" t="s">
        <v>42</v>
      </c>
      <c r="U98" s="35" t="s">
        <v>42</v>
      </c>
      <c r="V98" s="33" t="s">
        <v>42</v>
      </c>
      <c r="W98" s="4" t="s">
        <v>42</v>
      </c>
      <c r="X98" s="4" t="s">
        <v>42</v>
      </c>
      <c r="Y98" s="33" t="s">
        <v>424</v>
      </c>
      <c r="Z98" s="33" t="s">
        <v>425</v>
      </c>
      <c r="AA98" s="33" t="s">
        <v>42</v>
      </c>
      <c r="AB98" s="33" t="s">
        <v>425</v>
      </c>
      <c r="AC98" s="33" t="s">
        <v>42</v>
      </c>
    </row>
    <row r="99" spans="1:29" s="4" customFormat="1" ht="65.25" customHeight="1">
      <c r="A99" s="4" t="s">
        <v>266</v>
      </c>
      <c r="B99" s="16" t="s">
        <v>267</v>
      </c>
      <c r="E99" s="4" t="s">
        <v>268</v>
      </c>
      <c r="F99" s="4" t="s">
        <v>269</v>
      </c>
      <c r="G99" s="33" t="s">
        <v>42</v>
      </c>
      <c r="H99" s="33" t="s">
        <v>716</v>
      </c>
      <c r="I99" s="4" t="s">
        <v>717</v>
      </c>
      <c r="J99" s="4" t="s">
        <v>16</v>
      </c>
      <c r="M99" s="4" t="s">
        <v>452</v>
      </c>
      <c r="Q99" s="33" t="s">
        <v>718</v>
      </c>
      <c r="R99" s="33" t="s">
        <v>42</v>
      </c>
      <c r="S99" s="35" t="s">
        <v>32</v>
      </c>
      <c r="T99" s="33" t="s">
        <v>42</v>
      </c>
      <c r="U99" s="35" t="s">
        <v>42</v>
      </c>
      <c r="V99" s="33" t="s">
        <v>42</v>
      </c>
      <c r="W99" s="4" t="s">
        <v>42</v>
      </c>
      <c r="X99" s="4" t="s">
        <v>42</v>
      </c>
      <c r="Y99" s="33" t="s">
        <v>424</v>
      </c>
      <c r="Z99" s="33" t="s">
        <v>425</v>
      </c>
      <c r="AA99" s="33" t="s">
        <v>42</v>
      </c>
      <c r="AB99" s="33" t="s">
        <v>425</v>
      </c>
      <c r="AC99" s="33" t="s">
        <v>42</v>
      </c>
    </row>
    <row r="100" spans="1:29" s="4" customFormat="1" ht="65.25" customHeight="1">
      <c r="A100" s="4" t="s">
        <v>266</v>
      </c>
      <c r="B100" s="16" t="s">
        <v>267</v>
      </c>
      <c r="E100" s="4" t="s">
        <v>268</v>
      </c>
      <c r="F100" s="4" t="s">
        <v>269</v>
      </c>
      <c r="G100" s="33" t="s">
        <v>42</v>
      </c>
      <c r="H100" s="33" t="s">
        <v>719</v>
      </c>
      <c r="I100" s="4" t="s">
        <v>720</v>
      </c>
      <c r="J100" s="4" t="s">
        <v>16</v>
      </c>
      <c r="M100" s="4" t="s">
        <v>458</v>
      </c>
      <c r="Q100" s="33" t="s">
        <v>721</v>
      </c>
      <c r="R100" s="33" t="s">
        <v>32</v>
      </c>
      <c r="S100" s="35">
        <v>12.89</v>
      </c>
      <c r="T100" s="33" t="s">
        <v>32</v>
      </c>
      <c r="U100" s="35" t="s">
        <v>42</v>
      </c>
      <c r="V100" s="33" t="s">
        <v>42</v>
      </c>
      <c r="W100" s="4" t="s">
        <v>32</v>
      </c>
      <c r="X100" s="4" t="s">
        <v>42</v>
      </c>
      <c r="Y100" s="33" t="s">
        <v>424</v>
      </c>
      <c r="Z100" s="33" t="s">
        <v>425</v>
      </c>
      <c r="AA100" s="33" t="s">
        <v>42</v>
      </c>
      <c r="AB100" s="33" t="s">
        <v>425</v>
      </c>
      <c r="AC100" s="33" t="s">
        <v>42</v>
      </c>
    </row>
    <row r="101" spans="1:29" s="4" customFormat="1" ht="65.25" customHeight="1">
      <c r="A101" s="4" t="s">
        <v>266</v>
      </c>
      <c r="B101" s="16" t="s">
        <v>267</v>
      </c>
      <c r="E101" s="4" t="s">
        <v>268</v>
      </c>
      <c r="F101" s="4" t="s">
        <v>269</v>
      </c>
      <c r="G101" s="33" t="s">
        <v>42</v>
      </c>
      <c r="H101" s="33" t="s">
        <v>722</v>
      </c>
      <c r="I101" s="4" t="s">
        <v>723</v>
      </c>
      <c r="J101" s="4" t="s">
        <v>16</v>
      </c>
      <c r="M101" s="4" t="s">
        <v>466</v>
      </c>
      <c r="Q101" s="33" t="s">
        <v>710</v>
      </c>
      <c r="R101" s="33" t="s">
        <v>42</v>
      </c>
      <c r="S101" s="35" t="s">
        <v>32</v>
      </c>
      <c r="T101" s="33" t="s">
        <v>42</v>
      </c>
      <c r="U101" s="35" t="s">
        <v>42</v>
      </c>
      <c r="V101" s="33" t="s">
        <v>42</v>
      </c>
      <c r="W101" s="4" t="s">
        <v>42</v>
      </c>
      <c r="X101" s="4" t="s">
        <v>42</v>
      </c>
      <c r="Y101" s="33" t="s">
        <v>424</v>
      </c>
      <c r="Z101" s="33" t="s">
        <v>425</v>
      </c>
      <c r="AA101" s="33" t="s">
        <v>42</v>
      </c>
      <c r="AB101" s="33" t="s">
        <v>425</v>
      </c>
      <c r="AC101" s="33" t="s">
        <v>42</v>
      </c>
    </row>
    <row r="102" spans="1:29" s="4" customFormat="1" ht="65.25" customHeight="1">
      <c r="A102" s="4" t="s">
        <v>271</v>
      </c>
      <c r="B102" s="16" t="s">
        <v>272</v>
      </c>
      <c r="E102" s="4" t="s">
        <v>273</v>
      </c>
      <c r="F102" s="4" t="s">
        <v>274</v>
      </c>
      <c r="G102" s="4" t="s">
        <v>270</v>
      </c>
      <c r="H102" s="33" t="s">
        <v>724</v>
      </c>
      <c r="I102" s="4" t="s">
        <v>725</v>
      </c>
      <c r="J102" s="4" t="s">
        <v>16</v>
      </c>
      <c r="M102" s="4" t="s">
        <v>452</v>
      </c>
      <c r="Q102" s="33" t="s">
        <v>270</v>
      </c>
      <c r="R102" s="33" t="s">
        <v>32</v>
      </c>
      <c r="S102" s="35">
        <v>3288</v>
      </c>
      <c r="T102" s="33" t="s">
        <v>453</v>
      </c>
      <c r="U102" s="35">
        <v>10013</v>
      </c>
      <c r="V102" s="33" t="s">
        <v>454</v>
      </c>
      <c r="W102" s="4" t="s">
        <v>31</v>
      </c>
      <c r="X102" s="4" t="s">
        <v>42</v>
      </c>
      <c r="Y102" s="33" t="s">
        <v>446</v>
      </c>
      <c r="Z102" s="33" t="s">
        <v>446</v>
      </c>
      <c r="AA102" s="33" t="s">
        <v>32</v>
      </c>
      <c r="AB102" s="33" t="s">
        <v>425</v>
      </c>
      <c r="AC102" s="33" t="s">
        <v>42</v>
      </c>
    </row>
    <row r="103" spans="1:29" s="4" customFormat="1" ht="65.25" customHeight="1">
      <c r="A103" s="4" t="s">
        <v>271</v>
      </c>
      <c r="B103" s="16" t="s">
        <v>272</v>
      </c>
      <c r="E103" s="4" t="s">
        <v>273</v>
      </c>
      <c r="F103" s="4" t="s">
        <v>274</v>
      </c>
      <c r="G103" s="4" t="s">
        <v>270</v>
      </c>
      <c r="H103" s="33" t="s">
        <v>726</v>
      </c>
      <c r="I103" s="4" t="s">
        <v>727</v>
      </c>
      <c r="J103" s="4" t="s">
        <v>420</v>
      </c>
      <c r="K103" s="4" t="s">
        <v>13</v>
      </c>
      <c r="M103" s="4" t="s">
        <v>428</v>
      </c>
      <c r="Q103" s="33" t="s">
        <v>270</v>
      </c>
      <c r="R103" s="33" t="s">
        <v>32</v>
      </c>
      <c r="S103" s="35">
        <v>269</v>
      </c>
      <c r="T103" s="33" t="s">
        <v>453</v>
      </c>
      <c r="U103" s="35">
        <v>3525</v>
      </c>
      <c r="V103" s="33" t="s">
        <v>454</v>
      </c>
      <c r="W103" s="4" t="s">
        <v>31</v>
      </c>
      <c r="X103" s="4" t="s">
        <v>42</v>
      </c>
      <c r="Y103" s="33" t="s">
        <v>446</v>
      </c>
      <c r="Z103" s="33" t="s">
        <v>446</v>
      </c>
      <c r="AA103" s="33" t="s">
        <v>32</v>
      </c>
      <c r="AB103" s="33" t="s">
        <v>425</v>
      </c>
      <c r="AC103" s="33" t="s">
        <v>42</v>
      </c>
    </row>
    <row r="104" spans="1:29" s="4" customFormat="1" ht="65.25" customHeight="1">
      <c r="A104" s="4" t="s">
        <v>271</v>
      </c>
      <c r="B104" s="16" t="s">
        <v>272</v>
      </c>
      <c r="E104" s="4" t="s">
        <v>273</v>
      </c>
      <c r="F104" s="4" t="s">
        <v>274</v>
      </c>
      <c r="G104" s="4" t="s">
        <v>270</v>
      </c>
      <c r="H104" s="33" t="s">
        <v>728</v>
      </c>
      <c r="I104" s="4" t="s">
        <v>729</v>
      </c>
      <c r="J104" s="4" t="s">
        <v>16</v>
      </c>
      <c r="M104" s="4" t="s">
        <v>685</v>
      </c>
      <c r="N104" s="4" t="s">
        <v>598</v>
      </c>
      <c r="Q104" s="33" t="s">
        <v>270</v>
      </c>
      <c r="R104" s="33" t="s">
        <v>32</v>
      </c>
      <c r="S104" s="35">
        <v>152</v>
      </c>
      <c r="T104" s="33" t="s">
        <v>453</v>
      </c>
      <c r="U104" s="35">
        <v>556</v>
      </c>
      <c r="V104" s="33" t="s">
        <v>454</v>
      </c>
      <c r="W104" s="4" t="s">
        <v>31</v>
      </c>
      <c r="X104" s="4" t="s">
        <v>42</v>
      </c>
      <c r="Y104" s="33" t="s">
        <v>446</v>
      </c>
      <c r="Z104" s="33" t="s">
        <v>446</v>
      </c>
      <c r="AA104" s="33" t="s">
        <v>32</v>
      </c>
      <c r="AB104" s="33" t="s">
        <v>425</v>
      </c>
      <c r="AC104" s="33" t="s">
        <v>42</v>
      </c>
    </row>
    <row r="105" spans="1:29" s="4" customFormat="1" ht="65.25" customHeight="1">
      <c r="A105" s="4" t="s">
        <v>271</v>
      </c>
      <c r="B105" s="16" t="s">
        <v>272</v>
      </c>
      <c r="E105" s="4" t="s">
        <v>273</v>
      </c>
      <c r="F105" s="4" t="s">
        <v>274</v>
      </c>
      <c r="G105" s="4" t="s">
        <v>275</v>
      </c>
      <c r="H105" s="33" t="s">
        <v>730</v>
      </c>
      <c r="I105" s="4" t="s">
        <v>731</v>
      </c>
      <c r="J105" s="4" t="s">
        <v>420</v>
      </c>
      <c r="M105" s="4" t="s">
        <v>421</v>
      </c>
      <c r="N105" s="4" t="s">
        <v>422</v>
      </c>
      <c r="O105" s="4" t="s">
        <v>423</v>
      </c>
      <c r="P105" s="4" t="s">
        <v>461</v>
      </c>
      <c r="Q105" s="33" t="s">
        <v>275</v>
      </c>
      <c r="R105" s="33" t="s">
        <v>32</v>
      </c>
      <c r="S105" s="35">
        <v>1911</v>
      </c>
      <c r="T105" s="33" t="s">
        <v>453</v>
      </c>
      <c r="U105" s="35">
        <v>32030</v>
      </c>
      <c r="V105" s="33" t="s">
        <v>454</v>
      </c>
      <c r="W105" s="4" t="s">
        <v>31</v>
      </c>
      <c r="X105" s="4" t="s">
        <v>42</v>
      </c>
      <c r="Y105" s="33" t="s">
        <v>446</v>
      </c>
      <c r="Z105" s="33" t="s">
        <v>446</v>
      </c>
      <c r="AA105" s="33" t="s">
        <v>32</v>
      </c>
      <c r="AB105" s="33" t="s">
        <v>425</v>
      </c>
      <c r="AC105" s="33" t="s">
        <v>42</v>
      </c>
    </row>
    <row r="106" spans="1:29" s="4" customFormat="1" ht="65.25" customHeight="1">
      <c r="A106" s="4" t="s">
        <v>271</v>
      </c>
      <c r="B106" s="16" t="s">
        <v>272</v>
      </c>
      <c r="E106" s="4" t="s">
        <v>273</v>
      </c>
      <c r="F106" s="4" t="s">
        <v>274</v>
      </c>
      <c r="G106" s="4" t="s">
        <v>275</v>
      </c>
      <c r="H106" s="33" t="s">
        <v>732</v>
      </c>
      <c r="I106" s="4" t="s">
        <v>733</v>
      </c>
      <c r="J106" s="4" t="s">
        <v>16</v>
      </c>
      <c r="M106" s="4" t="s">
        <v>452</v>
      </c>
      <c r="N106" s="4" t="s">
        <v>734</v>
      </c>
      <c r="Q106" s="33" t="s">
        <v>275</v>
      </c>
      <c r="R106" s="33" t="s">
        <v>32</v>
      </c>
      <c r="S106" s="35">
        <v>3103</v>
      </c>
      <c r="T106" s="33" t="s">
        <v>453</v>
      </c>
      <c r="U106" s="35">
        <v>13949</v>
      </c>
      <c r="V106" s="33" t="s">
        <v>454</v>
      </c>
      <c r="W106" s="4" t="s">
        <v>31</v>
      </c>
      <c r="X106" s="4" t="s">
        <v>42</v>
      </c>
      <c r="Y106" s="33" t="s">
        <v>446</v>
      </c>
      <c r="Z106" s="33" t="s">
        <v>446</v>
      </c>
      <c r="AA106" s="33" t="s">
        <v>32</v>
      </c>
      <c r="AB106" s="33" t="s">
        <v>425</v>
      </c>
      <c r="AC106" s="33" t="s">
        <v>42</v>
      </c>
    </row>
    <row r="107" spans="1:29" s="4" customFormat="1" ht="65.25" customHeight="1">
      <c r="A107" s="4" t="s">
        <v>271</v>
      </c>
      <c r="B107" s="16" t="s">
        <v>272</v>
      </c>
      <c r="E107" s="4" t="s">
        <v>273</v>
      </c>
      <c r="F107" s="4" t="s">
        <v>274</v>
      </c>
      <c r="G107" s="4" t="s">
        <v>276</v>
      </c>
      <c r="H107" s="33" t="s">
        <v>735</v>
      </c>
      <c r="I107" s="4" t="s">
        <v>736</v>
      </c>
      <c r="J107" s="4" t="s">
        <v>16</v>
      </c>
      <c r="M107" s="4" t="s">
        <v>466</v>
      </c>
      <c r="Q107" s="33" t="s">
        <v>737</v>
      </c>
      <c r="R107" s="33" t="s">
        <v>32</v>
      </c>
      <c r="S107" s="35">
        <v>1614</v>
      </c>
      <c r="T107" s="33" t="s">
        <v>453</v>
      </c>
      <c r="U107" s="35">
        <v>4921</v>
      </c>
      <c r="V107" s="33" t="s">
        <v>454</v>
      </c>
      <c r="W107" s="4" t="s">
        <v>53</v>
      </c>
      <c r="X107" s="4" t="s">
        <v>42</v>
      </c>
      <c r="Y107" s="33" t="s">
        <v>446</v>
      </c>
      <c r="Z107" s="33" t="s">
        <v>446</v>
      </c>
      <c r="AA107" s="33" t="s">
        <v>32</v>
      </c>
      <c r="AB107" s="33" t="s">
        <v>425</v>
      </c>
      <c r="AC107" s="33" t="s">
        <v>42</v>
      </c>
    </row>
    <row r="108" spans="1:29" s="4" customFormat="1" ht="65.25" customHeight="1">
      <c r="A108" s="4" t="s">
        <v>271</v>
      </c>
      <c r="B108" s="16" t="s">
        <v>272</v>
      </c>
      <c r="E108" s="4" t="s">
        <v>273</v>
      </c>
      <c r="F108" s="4" t="s">
        <v>274</v>
      </c>
      <c r="G108" s="4" t="s">
        <v>276</v>
      </c>
      <c r="H108" s="33" t="s">
        <v>738</v>
      </c>
      <c r="I108" s="4" t="s">
        <v>739</v>
      </c>
      <c r="J108" s="4" t="s">
        <v>420</v>
      </c>
      <c r="M108" s="4" t="s">
        <v>421</v>
      </c>
      <c r="Q108" s="33" t="s">
        <v>737</v>
      </c>
      <c r="R108" s="33" t="s">
        <v>32</v>
      </c>
      <c r="S108" s="35">
        <v>99</v>
      </c>
      <c r="T108" s="33" t="s">
        <v>453</v>
      </c>
      <c r="U108" s="35">
        <v>1586</v>
      </c>
      <c r="V108" s="33" t="s">
        <v>454</v>
      </c>
      <c r="W108" s="4" t="s">
        <v>53</v>
      </c>
      <c r="X108" s="4" t="s">
        <v>42</v>
      </c>
      <c r="Y108" s="33" t="s">
        <v>446</v>
      </c>
      <c r="Z108" s="33" t="s">
        <v>446</v>
      </c>
      <c r="AA108" s="33" t="s">
        <v>32</v>
      </c>
      <c r="AB108" s="33" t="s">
        <v>425</v>
      </c>
      <c r="AC108" s="33" t="s">
        <v>42</v>
      </c>
    </row>
    <row r="109" spans="1:29" s="4" customFormat="1" ht="65.25" customHeight="1">
      <c r="A109" s="4" t="s">
        <v>271</v>
      </c>
      <c r="B109" s="16" t="s">
        <v>272</v>
      </c>
      <c r="E109" s="4" t="s">
        <v>273</v>
      </c>
      <c r="F109" s="4" t="s">
        <v>274</v>
      </c>
      <c r="G109" s="4" t="s">
        <v>276</v>
      </c>
      <c r="H109" s="33" t="s">
        <v>740</v>
      </c>
      <c r="I109" s="4" t="s">
        <v>741</v>
      </c>
      <c r="J109" s="4" t="s">
        <v>13</v>
      </c>
      <c r="K109" s="4" t="s">
        <v>420</v>
      </c>
      <c r="M109" s="4" t="s">
        <v>428</v>
      </c>
      <c r="Q109" s="33" t="s">
        <v>737</v>
      </c>
      <c r="R109" s="33" t="s">
        <v>32</v>
      </c>
      <c r="S109" s="35">
        <v>596</v>
      </c>
      <c r="T109" s="33" t="s">
        <v>453</v>
      </c>
      <c r="U109" s="35">
        <v>7865</v>
      </c>
      <c r="V109" s="33" t="s">
        <v>454</v>
      </c>
      <c r="W109" s="4" t="s">
        <v>31</v>
      </c>
      <c r="X109" s="4" t="s">
        <v>42</v>
      </c>
      <c r="Y109" s="33" t="s">
        <v>446</v>
      </c>
      <c r="Z109" s="33" t="s">
        <v>446</v>
      </c>
      <c r="AA109" s="33" t="s">
        <v>32</v>
      </c>
      <c r="AB109" s="33" t="s">
        <v>425</v>
      </c>
      <c r="AC109" s="33" t="s">
        <v>42</v>
      </c>
    </row>
    <row r="110" spans="1:29" s="4" customFormat="1" ht="65.25" customHeight="1">
      <c r="A110" s="4" t="s">
        <v>271</v>
      </c>
      <c r="B110" s="16" t="s">
        <v>272</v>
      </c>
      <c r="E110" s="4" t="s">
        <v>273</v>
      </c>
      <c r="F110" s="4" t="s">
        <v>274</v>
      </c>
      <c r="G110" s="4" t="s">
        <v>742</v>
      </c>
      <c r="H110" s="33" t="s">
        <v>743</v>
      </c>
      <c r="I110" s="4" t="s">
        <v>744</v>
      </c>
      <c r="J110" s="4" t="s">
        <v>16</v>
      </c>
      <c r="M110" s="4" t="s">
        <v>598</v>
      </c>
      <c r="N110" s="4" t="s">
        <v>452</v>
      </c>
      <c r="Q110" s="33" t="s">
        <v>274</v>
      </c>
      <c r="R110" s="33" t="s">
        <v>32</v>
      </c>
      <c r="S110" s="35">
        <v>11925</v>
      </c>
      <c r="T110" s="33" t="s">
        <v>453</v>
      </c>
      <c r="U110" s="35">
        <v>53597</v>
      </c>
      <c r="V110" s="33" t="s">
        <v>454</v>
      </c>
      <c r="W110" s="4" t="s">
        <v>31</v>
      </c>
      <c r="X110" s="4" t="s">
        <v>42</v>
      </c>
      <c r="Y110" s="33" t="s">
        <v>446</v>
      </c>
      <c r="Z110" s="33" t="s">
        <v>446</v>
      </c>
      <c r="AA110" s="33" t="s">
        <v>32</v>
      </c>
      <c r="AB110" s="33" t="s">
        <v>425</v>
      </c>
      <c r="AC110" s="33" t="s">
        <v>42</v>
      </c>
    </row>
    <row r="111" spans="1:29" s="4" customFormat="1" ht="65.25" customHeight="1">
      <c r="A111" s="4" t="s">
        <v>271</v>
      </c>
      <c r="B111" s="16" t="s">
        <v>272</v>
      </c>
      <c r="E111" s="4" t="s">
        <v>273</v>
      </c>
      <c r="F111" s="4" t="s">
        <v>274</v>
      </c>
      <c r="G111" s="4" t="s">
        <v>742</v>
      </c>
      <c r="H111" s="33" t="s">
        <v>745</v>
      </c>
      <c r="I111" s="4" t="s">
        <v>746</v>
      </c>
      <c r="J111" s="4" t="s">
        <v>13</v>
      </c>
      <c r="K111" s="4" t="s">
        <v>420</v>
      </c>
      <c r="M111" s="4" t="s">
        <v>428</v>
      </c>
      <c r="Q111" s="33" t="s">
        <v>274</v>
      </c>
      <c r="R111" s="33" t="s">
        <v>32</v>
      </c>
      <c r="S111" s="35">
        <v>11045</v>
      </c>
      <c r="T111" s="33" t="s">
        <v>453</v>
      </c>
      <c r="U111" s="35">
        <v>145793</v>
      </c>
      <c r="V111" s="33" t="s">
        <v>454</v>
      </c>
      <c r="W111" s="4" t="s">
        <v>31</v>
      </c>
      <c r="X111" s="4" t="s">
        <v>42</v>
      </c>
      <c r="Y111" s="33" t="s">
        <v>446</v>
      </c>
      <c r="Z111" s="33" t="s">
        <v>446</v>
      </c>
      <c r="AA111" s="33" t="s">
        <v>32</v>
      </c>
      <c r="AB111" s="33" t="s">
        <v>425</v>
      </c>
      <c r="AC111" s="33" t="s">
        <v>42</v>
      </c>
    </row>
    <row r="112" spans="1:29" s="4" customFormat="1" ht="65.25" customHeight="1">
      <c r="A112" s="4" t="s">
        <v>271</v>
      </c>
      <c r="B112" s="16" t="s">
        <v>272</v>
      </c>
      <c r="E112" s="4" t="s">
        <v>273</v>
      </c>
      <c r="F112" s="4" t="s">
        <v>274</v>
      </c>
      <c r="G112" s="4" t="s">
        <v>742</v>
      </c>
      <c r="H112" s="33" t="s">
        <v>747</v>
      </c>
      <c r="I112" s="4" t="s">
        <v>748</v>
      </c>
      <c r="J112" s="4" t="s">
        <v>420</v>
      </c>
      <c r="M112" s="4" t="s">
        <v>421</v>
      </c>
      <c r="Q112" s="33" t="s">
        <v>274</v>
      </c>
      <c r="R112" s="33" t="s">
        <v>32</v>
      </c>
      <c r="S112" s="35">
        <v>100</v>
      </c>
      <c r="T112" s="33" t="s">
        <v>453</v>
      </c>
      <c r="U112" s="35">
        <v>1593</v>
      </c>
      <c r="V112" s="33" t="s">
        <v>454</v>
      </c>
      <c r="W112" s="4" t="s">
        <v>31</v>
      </c>
      <c r="X112" s="4" t="s">
        <v>42</v>
      </c>
      <c r="Y112" s="33" t="s">
        <v>446</v>
      </c>
      <c r="Z112" s="33" t="s">
        <v>446</v>
      </c>
      <c r="AA112" s="33" t="s">
        <v>32</v>
      </c>
      <c r="AB112" s="33" t="s">
        <v>425</v>
      </c>
      <c r="AC112" s="33" t="s">
        <v>42</v>
      </c>
    </row>
    <row r="113" spans="1:29" s="4" customFormat="1" ht="65.25" customHeight="1">
      <c r="A113" s="4" t="s">
        <v>277</v>
      </c>
      <c r="B113" s="16" t="s">
        <v>278</v>
      </c>
      <c r="E113" s="4" t="s">
        <v>279</v>
      </c>
      <c r="F113" s="4" t="s">
        <v>279</v>
      </c>
      <c r="G113" s="33" t="s">
        <v>42</v>
      </c>
      <c r="H113" s="33" t="s">
        <v>749</v>
      </c>
      <c r="I113" s="4" t="s">
        <v>750</v>
      </c>
      <c r="J113" s="4" t="s">
        <v>18</v>
      </c>
      <c r="M113" s="4" t="s">
        <v>751</v>
      </c>
      <c r="Q113" s="33" t="s">
        <v>752</v>
      </c>
      <c r="R113" s="33" t="s">
        <v>32</v>
      </c>
      <c r="S113" s="35">
        <v>208.16</v>
      </c>
      <c r="T113" s="33" t="s">
        <v>469</v>
      </c>
      <c r="U113" s="35" t="s">
        <v>42</v>
      </c>
      <c r="V113" s="33" t="s">
        <v>42</v>
      </c>
      <c r="W113" s="4" t="s">
        <v>32</v>
      </c>
      <c r="X113" s="4" t="s">
        <v>42</v>
      </c>
      <c r="Y113" s="33" t="s">
        <v>424</v>
      </c>
      <c r="Z113" s="33" t="s">
        <v>425</v>
      </c>
      <c r="AA113" s="33" t="s">
        <v>42</v>
      </c>
      <c r="AB113" s="33" t="s">
        <v>425</v>
      </c>
      <c r="AC113" s="33" t="s">
        <v>42</v>
      </c>
    </row>
    <row r="114" spans="1:29" s="4" customFormat="1" ht="65.25" customHeight="1">
      <c r="A114" s="4" t="s">
        <v>277</v>
      </c>
      <c r="B114" s="16" t="s">
        <v>278</v>
      </c>
      <c r="E114" s="4" t="s">
        <v>279</v>
      </c>
      <c r="F114" s="4" t="s">
        <v>279</v>
      </c>
      <c r="G114" s="33" t="s">
        <v>42</v>
      </c>
      <c r="H114" s="33" t="s">
        <v>753</v>
      </c>
      <c r="I114" s="4" t="s">
        <v>575</v>
      </c>
      <c r="J114" s="4" t="s">
        <v>17</v>
      </c>
      <c r="M114" s="4" t="s">
        <v>524</v>
      </c>
      <c r="N114" s="4" t="s">
        <v>551</v>
      </c>
      <c r="Q114" s="33" t="s">
        <v>752</v>
      </c>
      <c r="R114" s="33" t="s">
        <v>32</v>
      </c>
      <c r="S114" s="35">
        <v>41.42</v>
      </c>
      <c r="T114" s="33" t="s">
        <v>469</v>
      </c>
      <c r="U114" s="35" t="s">
        <v>42</v>
      </c>
      <c r="V114" s="33" t="s">
        <v>42</v>
      </c>
      <c r="W114" s="4" t="s">
        <v>32</v>
      </c>
      <c r="X114" s="4" t="s">
        <v>42</v>
      </c>
      <c r="Y114" s="33" t="s">
        <v>424</v>
      </c>
      <c r="Z114" s="33" t="s">
        <v>425</v>
      </c>
      <c r="AA114" s="33" t="s">
        <v>42</v>
      </c>
      <c r="AB114" s="33" t="s">
        <v>425</v>
      </c>
      <c r="AC114" s="33" t="s">
        <v>42</v>
      </c>
    </row>
    <row r="115" spans="1:29" s="4" customFormat="1" ht="65.25" customHeight="1">
      <c r="A115" s="4" t="s">
        <v>277</v>
      </c>
      <c r="B115" s="16" t="s">
        <v>278</v>
      </c>
      <c r="E115" s="4" t="s">
        <v>279</v>
      </c>
      <c r="F115" s="4" t="s">
        <v>279</v>
      </c>
      <c r="G115" s="33" t="s">
        <v>42</v>
      </c>
      <c r="H115" s="33" t="s">
        <v>754</v>
      </c>
      <c r="I115" s="4" t="s">
        <v>575</v>
      </c>
      <c r="J115" s="4" t="s">
        <v>13</v>
      </c>
      <c r="K115" s="4" t="s">
        <v>18</v>
      </c>
      <c r="M115" s="4" t="s">
        <v>428</v>
      </c>
      <c r="N115" s="4" t="s">
        <v>755</v>
      </c>
      <c r="Q115" s="33" t="s">
        <v>752</v>
      </c>
      <c r="R115" s="33" t="s">
        <v>32</v>
      </c>
      <c r="S115" s="35">
        <v>8</v>
      </c>
      <c r="T115" s="33" t="s">
        <v>469</v>
      </c>
      <c r="U115" s="35" t="s">
        <v>42</v>
      </c>
      <c r="V115" s="33" t="s">
        <v>42</v>
      </c>
      <c r="W115" s="4" t="s">
        <v>32</v>
      </c>
      <c r="X115" s="4" t="s">
        <v>42</v>
      </c>
      <c r="Y115" s="33" t="s">
        <v>424</v>
      </c>
      <c r="Z115" s="33" t="s">
        <v>425</v>
      </c>
      <c r="AA115" s="33" t="s">
        <v>42</v>
      </c>
      <c r="AB115" s="33" t="s">
        <v>425</v>
      </c>
      <c r="AC115" s="33" t="s">
        <v>42</v>
      </c>
    </row>
    <row r="116" spans="1:29" s="4" customFormat="1" ht="65.25" customHeight="1">
      <c r="A116" s="4" t="s">
        <v>277</v>
      </c>
      <c r="B116" s="16" t="s">
        <v>278</v>
      </c>
      <c r="E116" s="4" t="s">
        <v>279</v>
      </c>
      <c r="F116" s="4" t="s">
        <v>279</v>
      </c>
      <c r="G116" s="33" t="s">
        <v>42</v>
      </c>
      <c r="H116" s="33" t="s">
        <v>756</v>
      </c>
      <c r="I116" s="4" t="s">
        <v>578</v>
      </c>
      <c r="J116" s="4" t="s">
        <v>420</v>
      </c>
      <c r="K116" s="4" t="s">
        <v>13</v>
      </c>
      <c r="M116" s="4" t="s">
        <v>428</v>
      </c>
      <c r="N116" s="4" t="s">
        <v>429</v>
      </c>
      <c r="Q116" s="33" t="s">
        <v>752</v>
      </c>
      <c r="R116" s="33" t="s">
        <v>32</v>
      </c>
      <c r="S116" s="35">
        <v>294.77999999999997</v>
      </c>
      <c r="T116" s="33" t="s">
        <v>469</v>
      </c>
      <c r="U116" s="35" t="s">
        <v>42</v>
      </c>
      <c r="V116" s="33" t="s">
        <v>42</v>
      </c>
      <c r="W116" s="4" t="s">
        <v>32</v>
      </c>
      <c r="X116" s="4" t="s">
        <v>42</v>
      </c>
      <c r="Y116" s="33" t="s">
        <v>424</v>
      </c>
      <c r="Z116" s="33" t="s">
        <v>425</v>
      </c>
      <c r="AA116" s="33" t="s">
        <v>42</v>
      </c>
      <c r="AB116" s="33" t="s">
        <v>425</v>
      </c>
      <c r="AC116" s="33" t="s">
        <v>42</v>
      </c>
    </row>
    <row r="117" spans="1:29" s="4" customFormat="1" ht="65.25" customHeight="1">
      <c r="A117" s="4" t="s">
        <v>277</v>
      </c>
      <c r="B117" s="16" t="s">
        <v>278</v>
      </c>
      <c r="E117" s="4" t="s">
        <v>279</v>
      </c>
      <c r="F117" s="4" t="s">
        <v>279</v>
      </c>
      <c r="G117" s="33" t="s">
        <v>42</v>
      </c>
      <c r="H117" s="33" t="s">
        <v>757</v>
      </c>
      <c r="I117" s="4" t="s">
        <v>758</v>
      </c>
      <c r="J117" s="4" t="s">
        <v>420</v>
      </c>
      <c r="M117" s="4" t="s">
        <v>422</v>
      </c>
      <c r="N117" s="4" t="s">
        <v>461</v>
      </c>
      <c r="Q117" s="33" t="s">
        <v>752</v>
      </c>
      <c r="R117" s="33" t="s">
        <v>32</v>
      </c>
      <c r="S117" s="35">
        <v>176</v>
      </c>
      <c r="T117" s="33" t="s">
        <v>469</v>
      </c>
      <c r="U117" s="35" t="s">
        <v>42</v>
      </c>
      <c r="V117" s="33" t="s">
        <v>42</v>
      </c>
      <c r="W117" s="4" t="s">
        <v>32</v>
      </c>
      <c r="X117" s="4" t="s">
        <v>42</v>
      </c>
      <c r="Y117" s="33" t="s">
        <v>424</v>
      </c>
      <c r="Z117" s="33" t="s">
        <v>425</v>
      </c>
      <c r="AA117" s="33" t="s">
        <v>42</v>
      </c>
      <c r="AB117" s="33" t="s">
        <v>425</v>
      </c>
      <c r="AC117" s="33" t="s">
        <v>42</v>
      </c>
    </row>
    <row r="118" spans="1:29" s="4" customFormat="1" ht="65.25" customHeight="1">
      <c r="A118" s="4" t="s">
        <v>277</v>
      </c>
      <c r="B118" s="16" t="s">
        <v>278</v>
      </c>
      <c r="E118" s="4" t="s">
        <v>279</v>
      </c>
      <c r="F118" s="4" t="s">
        <v>279</v>
      </c>
      <c r="G118" s="33" t="s">
        <v>42</v>
      </c>
      <c r="H118" s="33" t="s">
        <v>759</v>
      </c>
      <c r="I118" s="4" t="s">
        <v>760</v>
      </c>
      <c r="J118" s="4" t="s">
        <v>557</v>
      </c>
      <c r="M118" s="4" t="s">
        <v>601</v>
      </c>
      <c r="Q118" s="33" t="s">
        <v>752</v>
      </c>
      <c r="R118" s="33" t="s">
        <v>32</v>
      </c>
      <c r="S118" s="35">
        <v>488.4</v>
      </c>
      <c r="T118" s="33" t="s">
        <v>469</v>
      </c>
      <c r="U118" s="35" t="s">
        <v>42</v>
      </c>
      <c r="V118" s="33" t="s">
        <v>42</v>
      </c>
      <c r="W118" s="4" t="s">
        <v>32</v>
      </c>
      <c r="X118" s="4" t="s">
        <v>42</v>
      </c>
      <c r="Y118" s="33" t="s">
        <v>424</v>
      </c>
      <c r="Z118" s="33" t="s">
        <v>425</v>
      </c>
      <c r="AA118" s="33" t="s">
        <v>42</v>
      </c>
      <c r="AB118" s="33" t="s">
        <v>425</v>
      </c>
      <c r="AC118" s="33" t="s">
        <v>42</v>
      </c>
    </row>
    <row r="119" spans="1:29" s="4" customFormat="1" ht="65.25" customHeight="1">
      <c r="A119" s="4" t="s">
        <v>277</v>
      </c>
      <c r="B119" s="16" t="s">
        <v>278</v>
      </c>
      <c r="E119" s="4" t="s">
        <v>279</v>
      </c>
      <c r="F119" s="4" t="s">
        <v>279</v>
      </c>
      <c r="G119" s="33" t="s">
        <v>42</v>
      </c>
      <c r="H119" s="33" t="s">
        <v>761</v>
      </c>
      <c r="I119" s="4" t="s">
        <v>586</v>
      </c>
      <c r="J119" s="4" t="s">
        <v>557</v>
      </c>
      <c r="M119" s="4" t="s">
        <v>558</v>
      </c>
      <c r="Q119" s="33" t="s">
        <v>752</v>
      </c>
      <c r="R119" s="33" t="s">
        <v>32</v>
      </c>
      <c r="S119" s="35">
        <v>12.25</v>
      </c>
      <c r="T119" s="33" t="s">
        <v>469</v>
      </c>
      <c r="U119" s="35" t="s">
        <v>42</v>
      </c>
      <c r="V119" s="33" t="s">
        <v>42</v>
      </c>
      <c r="W119" s="4" t="s">
        <v>32</v>
      </c>
      <c r="X119" s="4" t="s">
        <v>42</v>
      </c>
      <c r="Y119" s="33" t="s">
        <v>424</v>
      </c>
      <c r="Z119" s="33" t="s">
        <v>425</v>
      </c>
      <c r="AA119" s="33" t="s">
        <v>42</v>
      </c>
      <c r="AB119" s="33" t="s">
        <v>425</v>
      </c>
      <c r="AC119" s="33" t="s">
        <v>42</v>
      </c>
    </row>
    <row r="120" spans="1:29" s="4" customFormat="1" ht="65.25" customHeight="1">
      <c r="A120" s="4" t="s">
        <v>277</v>
      </c>
      <c r="B120" s="16" t="s">
        <v>278</v>
      </c>
      <c r="E120" s="4" t="s">
        <v>279</v>
      </c>
      <c r="F120" s="4" t="s">
        <v>279</v>
      </c>
      <c r="G120" s="33" t="s">
        <v>42</v>
      </c>
      <c r="H120" s="4" t="s">
        <v>762</v>
      </c>
      <c r="I120" s="4" t="s">
        <v>763</v>
      </c>
      <c r="J120" s="4" t="s">
        <v>16</v>
      </c>
      <c r="M120" s="4" t="s">
        <v>452</v>
      </c>
      <c r="Q120" s="33" t="s">
        <v>752</v>
      </c>
      <c r="R120" s="33" t="s">
        <v>32</v>
      </c>
      <c r="S120" s="35">
        <v>182</v>
      </c>
      <c r="T120" s="33" t="s">
        <v>469</v>
      </c>
      <c r="U120" s="35" t="s">
        <v>42</v>
      </c>
      <c r="V120" s="33" t="s">
        <v>42</v>
      </c>
      <c r="W120" s="4" t="s">
        <v>32</v>
      </c>
      <c r="X120" s="4" t="s">
        <v>42</v>
      </c>
      <c r="Y120" s="33" t="s">
        <v>424</v>
      </c>
      <c r="Z120" s="33" t="s">
        <v>425</v>
      </c>
      <c r="AA120" s="33" t="s">
        <v>42</v>
      </c>
      <c r="AB120" s="33" t="s">
        <v>425</v>
      </c>
      <c r="AC120" s="33" t="s">
        <v>42</v>
      </c>
    </row>
    <row r="121" spans="1:29" s="4" customFormat="1" ht="65.25" customHeight="1">
      <c r="A121" s="4" t="s">
        <v>277</v>
      </c>
      <c r="B121" s="16" t="s">
        <v>278</v>
      </c>
      <c r="E121" s="4" t="s">
        <v>279</v>
      </c>
      <c r="F121" s="4" t="s">
        <v>279</v>
      </c>
      <c r="G121" s="33" t="s">
        <v>42</v>
      </c>
      <c r="H121" s="33" t="s">
        <v>764</v>
      </c>
      <c r="I121" s="4" t="s">
        <v>765</v>
      </c>
      <c r="J121" s="4" t="s">
        <v>16</v>
      </c>
      <c r="M121" s="4" t="s">
        <v>572</v>
      </c>
      <c r="Q121" s="33" t="s">
        <v>752</v>
      </c>
      <c r="R121" s="33" t="s">
        <v>42</v>
      </c>
      <c r="S121" s="35" t="s">
        <v>32</v>
      </c>
      <c r="T121" s="33" t="s">
        <v>42</v>
      </c>
      <c r="U121" s="35" t="s">
        <v>42</v>
      </c>
      <c r="V121" s="33" t="s">
        <v>42</v>
      </c>
      <c r="W121" s="4" t="s">
        <v>42</v>
      </c>
      <c r="X121" s="4" t="s">
        <v>42</v>
      </c>
      <c r="Y121" s="33" t="s">
        <v>424</v>
      </c>
      <c r="Z121" s="33" t="s">
        <v>425</v>
      </c>
      <c r="AA121" s="33" t="s">
        <v>42</v>
      </c>
      <c r="AB121" s="33" t="s">
        <v>425</v>
      </c>
      <c r="AC121" s="33" t="s">
        <v>42</v>
      </c>
    </row>
    <row r="122" spans="1:29" s="4" customFormat="1" ht="65.25" customHeight="1">
      <c r="A122" s="4" t="s">
        <v>277</v>
      </c>
      <c r="B122" s="16" t="s">
        <v>278</v>
      </c>
      <c r="E122" s="4" t="s">
        <v>279</v>
      </c>
      <c r="F122" s="4" t="s">
        <v>279</v>
      </c>
      <c r="G122" s="33" t="s">
        <v>42</v>
      </c>
      <c r="H122" s="33" t="s">
        <v>766</v>
      </c>
      <c r="I122" s="4" t="s">
        <v>767</v>
      </c>
      <c r="J122" s="4" t="s">
        <v>16</v>
      </c>
      <c r="M122" s="4" t="s">
        <v>458</v>
      </c>
      <c r="Q122" s="33" t="s">
        <v>752</v>
      </c>
      <c r="R122" s="33" t="s">
        <v>32</v>
      </c>
      <c r="S122" s="35">
        <v>182</v>
      </c>
      <c r="T122" s="33" t="s">
        <v>469</v>
      </c>
      <c r="U122" s="35" t="s">
        <v>42</v>
      </c>
      <c r="V122" s="33" t="s">
        <v>42</v>
      </c>
      <c r="W122" s="4" t="s">
        <v>32</v>
      </c>
      <c r="X122" s="4" t="s">
        <v>42</v>
      </c>
      <c r="Y122" s="33" t="s">
        <v>424</v>
      </c>
      <c r="Z122" s="33" t="s">
        <v>425</v>
      </c>
      <c r="AA122" s="33" t="s">
        <v>42</v>
      </c>
      <c r="AB122" s="33" t="s">
        <v>425</v>
      </c>
      <c r="AC122" s="33" t="s">
        <v>42</v>
      </c>
    </row>
    <row r="123" spans="1:29" s="4" customFormat="1" ht="65.25" customHeight="1">
      <c r="A123" s="4" t="s">
        <v>277</v>
      </c>
      <c r="B123" s="16" t="s">
        <v>278</v>
      </c>
      <c r="E123" s="4" t="s">
        <v>279</v>
      </c>
      <c r="F123" s="4" t="s">
        <v>279</v>
      </c>
      <c r="G123" s="33" t="s">
        <v>42</v>
      </c>
      <c r="H123" s="4" t="s">
        <v>768</v>
      </c>
      <c r="I123" s="4" t="s">
        <v>769</v>
      </c>
      <c r="J123" s="4" t="s">
        <v>18</v>
      </c>
      <c r="M123" s="4" t="s">
        <v>559</v>
      </c>
      <c r="Q123" s="33" t="s">
        <v>752</v>
      </c>
      <c r="R123" s="33" t="s">
        <v>32</v>
      </c>
      <c r="S123" s="35">
        <v>400.95</v>
      </c>
      <c r="T123" s="33" t="s">
        <v>469</v>
      </c>
      <c r="U123" s="35" t="s">
        <v>42</v>
      </c>
      <c r="V123" s="33" t="s">
        <v>42</v>
      </c>
      <c r="W123" s="4" t="s">
        <v>32</v>
      </c>
      <c r="X123" s="4" t="s">
        <v>42</v>
      </c>
      <c r="Y123" s="33" t="s">
        <v>424</v>
      </c>
      <c r="Z123" s="33" t="s">
        <v>425</v>
      </c>
      <c r="AA123" s="33" t="s">
        <v>42</v>
      </c>
      <c r="AB123" s="33" t="s">
        <v>425</v>
      </c>
      <c r="AC123" s="33" t="s">
        <v>42</v>
      </c>
    </row>
    <row r="124" spans="1:29" s="4" customFormat="1" ht="65.25" customHeight="1">
      <c r="A124" s="4" t="s">
        <v>277</v>
      </c>
      <c r="B124" s="16" t="s">
        <v>278</v>
      </c>
      <c r="E124" s="4" t="s">
        <v>279</v>
      </c>
      <c r="F124" s="4" t="s">
        <v>279</v>
      </c>
      <c r="G124" s="33" t="s">
        <v>42</v>
      </c>
      <c r="H124" s="33" t="s">
        <v>770</v>
      </c>
      <c r="I124" s="4" t="s">
        <v>769</v>
      </c>
      <c r="J124" s="4" t="s">
        <v>487</v>
      </c>
      <c r="M124" s="4" t="s">
        <v>552</v>
      </c>
      <c r="Q124" s="33" t="s">
        <v>752</v>
      </c>
      <c r="R124" s="33" t="s">
        <v>42</v>
      </c>
      <c r="S124" s="35" t="s">
        <v>32</v>
      </c>
      <c r="T124" s="33" t="s">
        <v>42</v>
      </c>
      <c r="U124" s="35" t="s">
        <v>42</v>
      </c>
      <c r="V124" s="33" t="s">
        <v>42</v>
      </c>
      <c r="W124" s="4" t="s">
        <v>42</v>
      </c>
      <c r="X124" s="4" t="s">
        <v>42</v>
      </c>
      <c r="Y124" s="33" t="s">
        <v>424</v>
      </c>
      <c r="Z124" s="33" t="s">
        <v>425</v>
      </c>
      <c r="AA124" s="33" t="s">
        <v>42</v>
      </c>
      <c r="AB124" s="33" t="s">
        <v>425</v>
      </c>
      <c r="AC124" s="33" t="s">
        <v>42</v>
      </c>
    </row>
    <row r="125" spans="1:29" s="4" customFormat="1" ht="65.25" customHeight="1">
      <c r="A125" s="4" t="s">
        <v>277</v>
      </c>
      <c r="B125" s="16" t="s">
        <v>278</v>
      </c>
      <c r="E125" s="4" t="s">
        <v>279</v>
      </c>
      <c r="F125" s="4" t="s">
        <v>279</v>
      </c>
      <c r="G125" s="33" t="s">
        <v>42</v>
      </c>
      <c r="H125" s="4" t="s">
        <v>771</v>
      </c>
      <c r="I125" s="4" t="s">
        <v>772</v>
      </c>
      <c r="J125" s="4" t="s">
        <v>18</v>
      </c>
      <c r="M125" s="4" t="s">
        <v>559</v>
      </c>
      <c r="Q125" s="33" t="s">
        <v>752</v>
      </c>
      <c r="R125" s="33" t="s">
        <v>32</v>
      </c>
      <c r="S125" s="35">
        <v>801</v>
      </c>
      <c r="T125" s="33" t="s">
        <v>469</v>
      </c>
      <c r="U125" s="35" t="s">
        <v>42</v>
      </c>
      <c r="V125" s="33" t="s">
        <v>42</v>
      </c>
      <c r="W125" s="4" t="s">
        <v>32</v>
      </c>
      <c r="X125" s="4" t="s">
        <v>42</v>
      </c>
      <c r="Y125" s="33" t="s">
        <v>424</v>
      </c>
      <c r="Z125" s="33" t="s">
        <v>425</v>
      </c>
      <c r="AA125" s="33" t="s">
        <v>42</v>
      </c>
      <c r="AB125" s="33" t="s">
        <v>425</v>
      </c>
      <c r="AC125" s="33" t="s">
        <v>42</v>
      </c>
    </row>
    <row r="126" spans="1:29" s="4" customFormat="1" ht="65.25" customHeight="1">
      <c r="A126" s="4" t="s">
        <v>277</v>
      </c>
      <c r="B126" s="16" t="s">
        <v>278</v>
      </c>
      <c r="E126" s="4" t="s">
        <v>279</v>
      </c>
      <c r="F126" s="4" t="s">
        <v>279</v>
      </c>
      <c r="G126" s="33" t="s">
        <v>42</v>
      </c>
      <c r="H126" s="4" t="s">
        <v>773</v>
      </c>
      <c r="I126" s="4" t="s">
        <v>774</v>
      </c>
      <c r="J126" s="4" t="s">
        <v>18</v>
      </c>
      <c r="K126" s="4" t="s">
        <v>17</v>
      </c>
      <c r="M126" s="4" t="s">
        <v>751</v>
      </c>
      <c r="N126" s="4" t="s">
        <v>775</v>
      </c>
      <c r="Q126" s="33" t="s">
        <v>752</v>
      </c>
      <c r="R126" s="33" t="s">
        <v>32</v>
      </c>
      <c r="S126" s="35">
        <v>1000</v>
      </c>
      <c r="T126" s="33" t="s">
        <v>469</v>
      </c>
      <c r="U126" s="35" t="s">
        <v>42</v>
      </c>
      <c r="V126" s="33" t="s">
        <v>42</v>
      </c>
      <c r="W126" s="4" t="s">
        <v>32</v>
      </c>
      <c r="X126" s="4" t="s">
        <v>42</v>
      </c>
      <c r="Y126" s="33" t="s">
        <v>424</v>
      </c>
      <c r="Z126" s="33" t="s">
        <v>425</v>
      </c>
      <c r="AA126" s="33" t="s">
        <v>42</v>
      </c>
      <c r="AB126" s="33" t="s">
        <v>425</v>
      </c>
      <c r="AC126" s="33" t="s">
        <v>42</v>
      </c>
    </row>
    <row r="127" spans="1:29" s="4" customFormat="1" ht="65.25" customHeight="1">
      <c r="A127" s="4" t="s">
        <v>277</v>
      </c>
      <c r="B127" s="16" t="s">
        <v>278</v>
      </c>
      <c r="E127" s="4" t="s">
        <v>279</v>
      </c>
      <c r="F127" s="4" t="s">
        <v>279</v>
      </c>
      <c r="G127" s="33" t="s">
        <v>42</v>
      </c>
      <c r="H127" s="33" t="s">
        <v>776</v>
      </c>
      <c r="I127" s="4" t="s">
        <v>777</v>
      </c>
      <c r="J127" s="4" t="s">
        <v>18</v>
      </c>
      <c r="M127" s="4" t="s">
        <v>559</v>
      </c>
      <c r="Q127" s="33" t="s">
        <v>752</v>
      </c>
      <c r="R127" s="33" t="s">
        <v>32</v>
      </c>
      <c r="S127" s="35">
        <v>37500</v>
      </c>
      <c r="T127" s="33" t="s">
        <v>469</v>
      </c>
      <c r="U127" s="35" t="s">
        <v>42</v>
      </c>
      <c r="V127" s="33" t="s">
        <v>42</v>
      </c>
      <c r="W127" s="4" t="s">
        <v>32</v>
      </c>
      <c r="X127" s="4" t="s">
        <v>42</v>
      </c>
      <c r="Y127" s="33" t="s">
        <v>424</v>
      </c>
      <c r="Z127" s="33" t="s">
        <v>425</v>
      </c>
      <c r="AA127" s="33" t="s">
        <v>42</v>
      </c>
      <c r="AB127" s="33" t="s">
        <v>425</v>
      </c>
      <c r="AC127" s="33" t="s">
        <v>42</v>
      </c>
    </row>
    <row r="128" spans="1:29" s="4" customFormat="1" ht="65.25" customHeight="1">
      <c r="A128" s="4" t="s">
        <v>277</v>
      </c>
      <c r="B128" s="16" t="s">
        <v>278</v>
      </c>
      <c r="E128" s="4" t="s">
        <v>279</v>
      </c>
      <c r="F128" s="4" t="s">
        <v>279</v>
      </c>
      <c r="G128" s="33" t="s">
        <v>42</v>
      </c>
      <c r="H128" s="4" t="s">
        <v>778</v>
      </c>
      <c r="I128" s="4" t="s">
        <v>779</v>
      </c>
      <c r="J128" s="4" t="s">
        <v>16</v>
      </c>
      <c r="M128" s="4" t="s">
        <v>580</v>
      </c>
      <c r="Q128" s="33" t="s">
        <v>752</v>
      </c>
      <c r="R128" s="33" t="s">
        <v>32</v>
      </c>
      <c r="S128" s="35">
        <v>53</v>
      </c>
      <c r="T128" s="33" t="s">
        <v>469</v>
      </c>
      <c r="U128" s="35" t="s">
        <v>42</v>
      </c>
      <c r="V128" s="33" t="s">
        <v>42</v>
      </c>
      <c r="W128" s="4" t="s">
        <v>32</v>
      </c>
      <c r="X128" s="4" t="s">
        <v>42</v>
      </c>
      <c r="Y128" s="33" t="s">
        <v>424</v>
      </c>
      <c r="Z128" s="33" t="s">
        <v>425</v>
      </c>
      <c r="AA128" s="33" t="s">
        <v>42</v>
      </c>
      <c r="AB128" s="33" t="s">
        <v>425</v>
      </c>
      <c r="AC128" s="33" t="s">
        <v>42</v>
      </c>
    </row>
    <row r="129" spans="1:29" s="4" customFormat="1" ht="65.25" customHeight="1">
      <c r="A129" s="4" t="s">
        <v>277</v>
      </c>
      <c r="B129" s="16" t="s">
        <v>278</v>
      </c>
      <c r="E129" s="4" t="s">
        <v>279</v>
      </c>
      <c r="F129" s="4" t="s">
        <v>279</v>
      </c>
      <c r="G129" s="33" t="s">
        <v>42</v>
      </c>
      <c r="H129" s="33" t="s">
        <v>780</v>
      </c>
      <c r="I129" s="4" t="s">
        <v>591</v>
      </c>
      <c r="J129" s="4" t="s">
        <v>18</v>
      </c>
      <c r="M129" s="4" t="s">
        <v>559</v>
      </c>
      <c r="Q129" s="33" t="s">
        <v>752</v>
      </c>
      <c r="R129" s="33" t="s">
        <v>32</v>
      </c>
      <c r="S129" s="35">
        <v>13584</v>
      </c>
      <c r="T129" s="33" t="s">
        <v>469</v>
      </c>
      <c r="U129" s="35" t="s">
        <v>42</v>
      </c>
      <c r="V129" s="33" t="s">
        <v>42</v>
      </c>
      <c r="W129" s="4" t="s">
        <v>32</v>
      </c>
      <c r="X129" s="4" t="s">
        <v>42</v>
      </c>
      <c r="Y129" s="33" t="s">
        <v>424</v>
      </c>
      <c r="Z129" s="33" t="s">
        <v>425</v>
      </c>
      <c r="AA129" s="33" t="s">
        <v>42</v>
      </c>
      <c r="AB129" s="33" t="s">
        <v>425</v>
      </c>
      <c r="AC129" s="33" t="s">
        <v>42</v>
      </c>
    </row>
    <row r="130" spans="1:29" s="4" customFormat="1" ht="65.25" customHeight="1">
      <c r="A130" s="4" t="s">
        <v>277</v>
      </c>
      <c r="B130" s="16" t="s">
        <v>278</v>
      </c>
      <c r="E130" s="4" t="s">
        <v>279</v>
      </c>
      <c r="F130" s="4" t="s">
        <v>279</v>
      </c>
      <c r="G130" s="33" t="s">
        <v>42</v>
      </c>
      <c r="H130" s="33" t="s">
        <v>781</v>
      </c>
      <c r="I130" s="4" t="s">
        <v>782</v>
      </c>
      <c r="J130" s="4" t="s">
        <v>13</v>
      </c>
      <c r="M130" s="4" t="s">
        <v>472</v>
      </c>
      <c r="Q130" s="33" t="s">
        <v>752</v>
      </c>
      <c r="R130" s="33" t="s">
        <v>32</v>
      </c>
      <c r="S130" s="35">
        <v>1684</v>
      </c>
      <c r="T130" s="33" t="s">
        <v>469</v>
      </c>
      <c r="U130" s="35" t="s">
        <v>42</v>
      </c>
      <c r="V130" s="33" t="s">
        <v>42</v>
      </c>
      <c r="W130" s="4" t="s">
        <v>32</v>
      </c>
      <c r="X130" s="4" t="s">
        <v>42</v>
      </c>
      <c r="Y130" s="33" t="s">
        <v>424</v>
      </c>
      <c r="Z130" s="33" t="s">
        <v>425</v>
      </c>
      <c r="AA130" s="33" t="s">
        <v>42</v>
      </c>
      <c r="AB130" s="33" t="s">
        <v>425</v>
      </c>
      <c r="AC130" s="33" t="s">
        <v>42</v>
      </c>
    </row>
    <row r="131" spans="1:29" s="4" customFormat="1" ht="65.25" customHeight="1">
      <c r="A131" s="4" t="s">
        <v>86</v>
      </c>
      <c r="B131" s="16" t="s">
        <v>87</v>
      </c>
      <c r="E131" s="4" t="s">
        <v>88</v>
      </c>
      <c r="F131" s="33" t="s">
        <v>88</v>
      </c>
      <c r="G131" s="33" t="s">
        <v>42</v>
      </c>
      <c r="H131" s="33" t="s">
        <v>783</v>
      </c>
      <c r="I131" s="4" t="s">
        <v>784</v>
      </c>
      <c r="J131" s="4" t="s">
        <v>13</v>
      </c>
      <c r="M131" s="4" t="s">
        <v>527</v>
      </c>
      <c r="N131" s="4" t="s">
        <v>428</v>
      </c>
      <c r="Q131" s="33" t="s">
        <v>88</v>
      </c>
      <c r="R131" s="33" t="s">
        <v>32</v>
      </c>
      <c r="S131" s="35">
        <v>1380</v>
      </c>
      <c r="T131" s="33" t="s">
        <v>32</v>
      </c>
      <c r="U131" s="35" t="s">
        <v>42</v>
      </c>
      <c r="V131" s="33" t="s">
        <v>42</v>
      </c>
      <c r="W131" s="4" t="s">
        <v>32</v>
      </c>
      <c r="X131" s="4" t="s">
        <v>42</v>
      </c>
      <c r="Y131" s="33" t="s">
        <v>425</v>
      </c>
      <c r="Z131" s="33" t="s">
        <v>425</v>
      </c>
      <c r="AA131" s="33" t="s">
        <v>42</v>
      </c>
      <c r="AB131" s="33" t="s">
        <v>425</v>
      </c>
      <c r="AC131" s="33" t="s">
        <v>42</v>
      </c>
    </row>
    <row r="132" spans="1:29" s="4" customFormat="1" ht="65.25" customHeight="1">
      <c r="A132" s="4" t="s">
        <v>86</v>
      </c>
      <c r="B132" s="16" t="s">
        <v>87</v>
      </c>
      <c r="E132" s="4" t="s">
        <v>88</v>
      </c>
      <c r="F132" s="33" t="s">
        <v>88</v>
      </c>
      <c r="G132" s="33" t="s">
        <v>42</v>
      </c>
      <c r="H132" s="33" t="s">
        <v>785</v>
      </c>
      <c r="I132" s="4" t="s">
        <v>432</v>
      </c>
      <c r="J132" s="4" t="s">
        <v>420</v>
      </c>
      <c r="M132" s="4" t="s">
        <v>423</v>
      </c>
      <c r="Q132" s="33" t="s">
        <v>88</v>
      </c>
      <c r="R132" s="33" t="s">
        <v>42</v>
      </c>
      <c r="S132" s="35" t="s">
        <v>32</v>
      </c>
      <c r="T132" s="33" t="s">
        <v>42</v>
      </c>
      <c r="U132" s="34" t="s">
        <v>42</v>
      </c>
      <c r="V132" s="33" t="s">
        <v>42</v>
      </c>
      <c r="W132" s="4" t="s">
        <v>42</v>
      </c>
      <c r="X132" s="4" t="s">
        <v>42</v>
      </c>
      <c r="Y132" s="33" t="s">
        <v>425</v>
      </c>
      <c r="Z132" s="33" t="s">
        <v>425</v>
      </c>
      <c r="AA132" s="33" t="s">
        <v>42</v>
      </c>
      <c r="AB132" s="33" t="s">
        <v>425</v>
      </c>
      <c r="AC132" s="33" t="s">
        <v>42</v>
      </c>
    </row>
    <row r="133" spans="1:29" s="4" customFormat="1" ht="65.25" customHeight="1">
      <c r="A133" s="4" t="s">
        <v>86</v>
      </c>
      <c r="B133" s="16" t="s">
        <v>87</v>
      </c>
      <c r="E133" s="4" t="s">
        <v>88</v>
      </c>
      <c r="F133" s="33" t="s">
        <v>88</v>
      </c>
      <c r="G133" s="33" t="s">
        <v>42</v>
      </c>
      <c r="H133" s="33" t="s">
        <v>786</v>
      </c>
      <c r="I133" s="4" t="s">
        <v>787</v>
      </c>
      <c r="J133" s="4" t="s">
        <v>420</v>
      </c>
      <c r="M133" s="4" t="s">
        <v>461</v>
      </c>
      <c r="Q133" s="33" t="s">
        <v>88</v>
      </c>
      <c r="R133" s="33" t="s">
        <v>42</v>
      </c>
      <c r="S133" s="35" t="s">
        <v>32</v>
      </c>
      <c r="T133" s="33" t="s">
        <v>42</v>
      </c>
      <c r="U133" s="34" t="s">
        <v>42</v>
      </c>
      <c r="V133" s="33" t="s">
        <v>42</v>
      </c>
      <c r="W133" s="4" t="s">
        <v>42</v>
      </c>
      <c r="X133" s="4" t="s">
        <v>42</v>
      </c>
      <c r="Y133" s="33" t="s">
        <v>425</v>
      </c>
      <c r="Z133" s="33" t="s">
        <v>425</v>
      </c>
      <c r="AA133" s="33" t="s">
        <v>42</v>
      </c>
      <c r="AB133" s="33" t="s">
        <v>425</v>
      </c>
      <c r="AC133" s="33" t="s">
        <v>42</v>
      </c>
    </row>
    <row r="134" spans="1:29" s="7" customFormat="1" ht="65.25" customHeight="1">
      <c r="A134" s="4" t="s">
        <v>86</v>
      </c>
      <c r="B134" s="16" t="s">
        <v>87</v>
      </c>
      <c r="C134" s="4"/>
      <c r="D134" s="4"/>
      <c r="E134" s="4" t="s">
        <v>88</v>
      </c>
      <c r="F134" s="33" t="s">
        <v>88</v>
      </c>
      <c r="G134" s="33" t="s">
        <v>42</v>
      </c>
      <c r="H134" s="33" t="s">
        <v>788</v>
      </c>
      <c r="I134" s="4" t="s">
        <v>787</v>
      </c>
      <c r="J134" s="4" t="s">
        <v>557</v>
      </c>
      <c r="K134" s="4" t="s">
        <v>18</v>
      </c>
      <c r="L134" s="4"/>
      <c r="M134" s="4" t="s">
        <v>789</v>
      </c>
      <c r="N134" s="4" t="s">
        <v>751</v>
      </c>
      <c r="O134" s="4"/>
      <c r="P134" s="4"/>
      <c r="Q134" s="33" t="s">
        <v>88</v>
      </c>
      <c r="R134" s="33" t="s">
        <v>42</v>
      </c>
      <c r="S134" s="35" t="s">
        <v>32</v>
      </c>
      <c r="T134" s="33" t="s">
        <v>42</v>
      </c>
      <c r="U134" s="34" t="s">
        <v>42</v>
      </c>
      <c r="V134" s="33" t="s">
        <v>42</v>
      </c>
      <c r="W134" s="4" t="s">
        <v>42</v>
      </c>
      <c r="X134" s="4" t="s">
        <v>42</v>
      </c>
      <c r="Y134" s="33" t="s">
        <v>425</v>
      </c>
      <c r="Z134" s="33" t="s">
        <v>425</v>
      </c>
      <c r="AA134" s="33" t="s">
        <v>42</v>
      </c>
      <c r="AB134" s="33" t="s">
        <v>425</v>
      </c>
      <c r="AC134" s="33" t="s">
        <v>42</v>
      </c>
    </row>
    <row r="135" spans="1:29" s="7" customFormat="1" ht="65.25" customHeight="1">
      <c r="A135" s="4" t="s">
        <v>86</v>
      </c>
      <c r="B135" s="16" t="s">
        <v>87</v>
      </c>
      <c r="C135" s="4"/>
      <c r="D135" s="4"/>
      <c r="E135" s="4" t="s">
        <v>88</v>
      </c>
      <c r="F135" s="33" t="s">
        <v>88</v>
      </c>
      <c r="G135" s="33" t="s">
        <v>42</v>
      </c>
      <c r="H135" s="33" t="s">
        <v>790</v>
      </c>
      <c r="I135" s="4" t="s">
        <v>787</v>
      </c>
      <c r="J135" s="4" t="s">
        <v>557</v>
      </c>
      <c r="K135" s="4"/>
      <c r="L135" s="4"/>
      <c r="M135" s="4" t="s">
        <v>601</v>
      </c>
      <c r="N135" s="4"/>
      <c r="O135" s="4"/>
      <c r="P135" s="4"/>
      <c r="Q135" s="33" t="s">
        <v>88</v>
      </c>
      <c r="R135" s="33" t="s">
        <v>42</v>
      </c>
      <c r="S135" s="35" t="s">
        <v>32</v>
      </c>
      <c r="T135" s="33" t="s">
        <v>42</v>
      </c>
      <c r="U135" s="34" t="s">
        <v>42</v>
      </c>
      <c r="V135" s="33" t="s">
        <v>42</v>
      </c>
      <c r="W135" s="4" t="s">
        <v>42</v>
      </c>
      <c r="X135" s="4" t="s">
        <v>42</v>
      </c>
      <c r="Y135" s="33" t="s">
        <v>425</v>
      </c>
      <c r="Z135" s="33" t="s">
        <v>425</v>
      </c>
      <c r="AA135" s="33" t="s">
        <v>42</v>
      </c>
      <c r="AB135" s="33" t="s">
        <v>425</v>
      </c>
      <c r="AC135" s="33" t="s">
        <v>42</v>
      </c>
    </row>
    <row r="136" spans="1:29" s="7" customFormat="1" ht="65.25" customHeight="1">
      <c r="A136" s="4" t="s">
        <v>86</v>
      </c>
      <c r="B136" s="16" t="s">
        <v>87</v>
      </c>
      <c r="C136" s="4"/>
      <c r="D136" s="4"/>
      <c r="E136" s="4" t="s">
        <v>88</v>
      </c>
      <c r="F136" s="33" t="s">
        <v>88</v>
      </c>
      <c r="G136" s="33" t="s">
        <v>42</v>
      </c>
      <c r="H136" s="33" t="s">
        <v>791</v>
      </c>
      <c r="I136" s="4" t="s">
        <v>787</v>
      </c>
      <c r="J136" s="4" t="s">
        <v>16</v>
      </c>
      <c r="K136" s="4"/>
      <c r="L136" s="4"/>
      <c r="M136" s="4" t="s">
        <v>502</v>
      </c>
      <c r="N136" s="4"/>
      <c r="O136" s="4"/>
      <c r="P136" s="4"/>
      <c r="Q136" s="33" t="s">
        <v>88</v>
      </c>
      <c r="R136" s="33" t="s">
        <v>42</v>
      </c>
      <c r="S136" s="35" t="s">
        <v>32</v>
      </c>
      <c r="T136" s="33" t="s">
        <v>42</v>
      </c>
      <c r="U136" s="34" t="s">
        <v>42</v>
      </c>
      <c r="V136" s="33" t="s">
        <v>42</v>
      </c>
      <c r="W136" s="4" t="s">
        <v>42</v>
      </c>
      <c r="X136" s="4" t="s">
        <v>42</v>
      </c>
      <c r="Y136" s="33" t="s">
        <v>425</v>
      </c>
      <c r="Z136" s="33" t="s">
        <v>425</v>
      </c>
      <c r="AA136" s="33" t="s">
        <v>42</v>
      </c>
      <c r="AB136" s="33" t="s">
        <v>425</v>
      </c>
      <c r="AC136" s="33" t="s">
        <v>42</v>
      </c>
    </row>
    <row r="137" spans="1:29" s="7" customFormat="1" ht="65.25" customHeight="1">
      <c r="A137" s="4" t="s">
        <v>86</v>
      </c>
      <c r="B137" s="16" t="s">
        <v>87</v>
      </c>
      <c r="C137" s="4"/>
      <c r="D137" s="4"/>
      <c r="E137" s="4" t="s">
        <v>88</v>
      </c>
      <c r="F137" s="33" t="s">
        <v>88</v>
      </c>
      <c r="G137" s="33" t="s">
        <v>42</v>
      </c>
      <c r="H137" s="33" t="s">
        <v>792</v>
      </c>
      <c r="I137" s="4" t="s">
        <v>787</v>
      </c>
      <c r="J137" s="4" t="s">
        <v>16</v>
      </c>
      <c r="K137" s="4"/>
      <c r="L137" s="4"/>
      <c r="M137" s="4" t="s">
        <v>510</v>
      </c>
      <c r="N137" s="4"/>
      <c r="O137" s="4"/>
      <c r="P137" s="4"/>
      <c r="Q137" s="33" t="s">
        <v>88</v>
      </c>
      <c r="R137" s="33" t="s">
        <v>42</v>
      </c>
      <c r="S137" s="35" t="s">
        <v>32</v>
      </c>
      <c r="T137" s="33" t="s">
        <v>42</v>
      </c>
      <c r="U137" s="34" t="s">
        <v>42</v>
      </c>
      <c r="V137" s="33" t="s">
        <v>42</v>
      </c>
      <c r="W137" s="4" t="s">
        <v>42</v>
      </c>
      <c r="X137" s="4" t="s">
        <v>42</v>
      </c>
      <c r="Y137" s="33" t="s">
        <v>425</v>
      </c>
      <c r="Z137" s="33" t="s">
        <v>425</v>
      </c>
      <c r="AA137" s="33" t="s">
        <v>42</v>
      </c>
      <c r="AB137" s="33" t="s">
        <v>425</v>
      </c>
      <c r="AC137" s="33" t="s">
        <v>42</v>
      </c>
    </row>
    <row r="138" spans="1:29" s="7" customFormat="1" ht="65.25" customHeight="1">
      <c r="A138" s="4" t="s">
        <v>86</v>
      </c>
      <c r="B138" s="16" t="s">
        <v>87</v>
      </c>
      <c r="C138" s="4"/>
      <c r="D138" s="4"/>
      <c r="E138" s="4" t="s">
        <v>88</v>
      </c>
      <c r="F138" s="33" t="s">
        <v>88</v>
      </c>
      <c r="G138" s="33" t="s">
        <v>42</v>
      </c>
      <c r="H138" s="33" t="s">
        <v>793</v>
      </c>
      <c r="I138" s="4" t="s">
        <v>794</v>
      </c>
      <c r="J138" s="4" t="s">
        <v>16</v>
      </c>
      <c r="K138" s="4"/>
      <c r="L138" s="4"/>
      <c r="M138" s="4" t="s">
        <v>466</v>
      </c>
      <c r="N138" s="4"/>
      <c r="O138" s="4"/>
      <c r="P138" s="4"/>
      <c r="Q138" s="33" t="s">
        <v>88</v>
      </c>
      <c r="R138" s="33" t="s">
        <v>32</v>
      </c>
      <c r="S138" s="35">
        <v>3704.1</v>
      </c>
      <c r="T138" s="33" t="s">
        <v>32</v>
      </c>
      <c r="U138" s="33" t="s">
        <v>42</v>
      </c>
      <c r="V138" s="33" t="s">
        <v>42</v>
      </c>
      <c r="W138" s="4" t="s">
        <v>32</v>
      </c>
      <c r="X138" s="4" t="s">
        <v>42</v>
      </c>
      <c r="Y138" s="33" t="s">
        <v>425</v>
      </c>
      <c r="Z138" s="33" t="s">
        <v>425</v>
      </c>
      <c r="AA138" s="33" t="s">
        <v>42</v>
      </c>
      <c r="AB138" s="33" t="s">
        <v>425</v>
      </c>
      <c r="AC138" s="33" t="s">
        <v>42</v>
      </c>
    </row>
    <row r="139" spans="1:29" s="7" customFormat="1" ht="65.25" customHeight="1">
      <c r="A139" s="4" t="s">
        <v>86</v>
      </c>
      <c r="B139" s="16" t="s">
        <v>87</v>
      </c>
      <c r="C139" s="4"/>
      <c r="D139" s="4"/>
      <c r="E139" s="4" t="s">
        <v>88</v>
      </c>
      <c r="F139" s="33" t="s">
        <v>88</v>
      </c>
      <c r="G139" s="33" t="s">
        <v>42</v>
      </c>
      <c r="H139" s="33" t="s">
        <v>795</v>
      </c>
      <c r="I139" s="4" t="s">
        <v>796</v>
      </c>
      <c r="J139" s="4" t="s">
        <v>16</v>
      </c>
      <c r="K139" s="4"/>
      <c r="L139" s="4"/>
      <c r="M139" s="4" t="s">
        <v>797</v>
      </c>
      <c r="N139" s="4"/>
      <c r="O139" s="4"/>
      <c r="P139" s="4"/>
      <c r="Q139" s="33" t="s">
        <v>88</v>
      </c>
      <c r="R139" s="33" t="s">
        <v>32</v>
      </c>
      <c r="S139" s="35">
        <v>67.38</v>
      </c>
      <c r="T139" s="33" t="s">
        <v>32</v>
      </c>
      <c r="U139" s="34" t="s">
        <v>42</v>
      </c>
      <c r="V139" s="33" t="s">
        <v>42</v>
      </c>
      <c r="W139" s="4" t="s">
        <v>32</v>
      </c>
      <c r="X139" s="4" t="s">
        <v>42</v>
      </c>
      <c r="Y139" s="33" t="s">
        <v>425</v>
      </c>
      <c r="Z139" s="33" t="s">
        <v>425</v>
      </c>
      <c r="AA139" s="33" t="s">
        <v>42</v>
      </c>
      <c r="AB139" s="33" t="s">
        <v>425</v>
      </c>
      <c r="AC139" s="33" t="s">
        <v>42</v>
      </c>
    </row>
    <row r="140" spans="1:29" s="7" customFormat="1" ht="65.25" customHeight="1">
      <c r="A140" s="4" t="s">
        <v>86</v>
      </c>
      <c r="B140" s="16" t="s">
        <v>87</v>
      </c>
      <c r="C140" s="4"/>
      <c r="D140" s="4"/>
      <c r="E140" s="4" t="s">
        <v>88</v>
      </c>
      <c r="F140" s="33" t="s">
        <v>88</v>
      </c>
      <c r="G140" s="33" t="s">
        <v>42</v>
      </c>
      <c r="H140" s="33" t="s">
        <v>798</v>
      </c>
      <c r="I140" s="4" t="s">
        <v>787</v>
      </c>
      <c r="J140" s="4" t="s">
        <v>557</v>
      </c>
      <c r="K140" s="4"/>
      <c r="L140" s="4"/>
      <c r="M140" s="4" t="s">
        <v>789</v>
      </c>
      <c r="N140" s="4"/>
      <c r="O140" s="4"/>
      <c r="P140" s="4"/>
      <c r="Q140" s="33" t="s">
        <v>88</v>
      </c>
      <c r="R140" s="33" t="s">
        <v>42</v>
      </c>
      <c r="S140" s="34" t="s">
        <v>32</v>
      </c>
      <c r="T140" s="33" t="s">
        <v>42</v>
      </c>
      <c r="U140" s="34" t="s">
        <v>42</v>
      </c>
      <c r="V140" s="33" t="s">
        <v>42</v>
      </c>
      <c r="W140" s="4" t="s">
        <v>42</v>
      </c>
      <c r="X140" s="4" t="s">
        <v>42</v>
      </c>
      <c r="Y140" s="33" t="s">
        <v>425</v>
      </c>
      <c r="Z140" s="33" t="s">
        <v>425</v>
      </c>
      <c r="AA140" s="33" t="s">
        <v>42</v>
      </c>
      <c r="AB140" s="33" t="s">
        <v>425</v>
      </c>
      <c r="AC140" s="33" t="s">
        <v>42</v>
      </c>
    </row>
    <row r="141" spans="1:29" s="7" customFormat="1" ht="65.25" customHeight="1">
      <c r="A141" s="4" t="s">
        <v>86</v>
      </c>
      <c r="B141" s="16" t="s">
        <v>87</v>
      </c>
      <c r="C141" s="4"/>
      <c r="D141" s="4"/>
      <c r="E141" s="4" t="s">
        <v>88</v>
      </c>
      <c r="F141" s="33" t="s">
        <v>88</v>
      </c>
      <c r="G141" s="33" t="s">
        <v>42</v>
      </c>
      <c r="H141" s="33" t="s">
        <v>799</v>
      </c>
      <c r="I141" s="4" t="s">
        <v>800</v>
      </c>
      <c r="J141" s="4" t="s">
        <v>420</v>
      </c>
      <c r="K141" s="4"/>
      <c r="L141" s="4"/>
      <c r="M141" s="4" t="s">
        <v>440</v>
      </c>
      <c r="N141" s="4"/>
      <c r="O141" s="4"/>
      <c r="P141" s="4"/>
      <c r="Q141" s="33" t="s">
        <v>88</v>
      </c>
      <c r="R141" s="33" t="s">
        <v>42</v>
      </c>
      <c r="S141" s="34" t="s">
        <v>32</v>
      </c>
      <c r="T141" s="33" t="s">
        <v>42</v>
      </c>
      <c r="U141" s="34" t="s">
        <v>42</v>
      </c>
      <c r="V141" s="33" t="s">
        <v>42</v>
      </c>
      <c r="W141" s="4" t="s">
        <v>42</v>
      </c>
      <c r="X141" s="4" t="s">
        <v>42</v>
      </c>
      <c r="Y141" s="33" t="s">
        <v>425</v>
      </c>
      <c r="Z141" s="33" t="s">
        <v>425</v>
      </c>
      <c r="AA141" s="33" t="s">
        <v>42</v>
      </c>
      <c r="AB141" s="33" t="s">
        <v>425</v>
      </c>
      <c r="AC141" s="33" t="s">
        <v>42</v>
      </c>
    </row>
    <row r="142" spans="1:29" s="7" customFormat="1" ht="65.25" customHeight="1">
      <c r="A142" s="4" t="s">
        <v>86</v>
      </c>
      <c r="B142" s="16" t="s">
        <v>87</v>
      </c>
      <c r="C142" s="4"/>
      <c r="D142" s="4"/>
      <c r="E142" s="4" t="s">
        <v>88</v>
      </c>
      <c r="F142" s="33" t="s">
        <v>88</v>
      </c>
      <c r="G142" s="33" t="s">
        <v>42</v>
      </c>
      <c r="H142" s="33" t="s">
        <v>801</v>
      </c>
      <c r="I142" s="4" t="s">
        <v>800</v>
      </c>
      <c r="J142" s="4" t="s">
        <v>13</v>
      </c>
      <c r="K142" s="4"/>
      <c r="L142" s="4"/>
      <c r="M142" s="4" t="s">
        <v>635</v>
      </c>
      <c r="N142" s="4"/>
      <c r="O142" s="4"/>
      <c r="P142" s="4"/>
      <c r="Q142" s="33" t="s">
        <v>88</v>
      </c>
      <c r="R142" s="33" t="s">
        <v>42</v>
      </c>
      <c r="S142" s="34" t="s">
        <v>32</v>
      </c>
      <c r="T142" s="33" t="s">
        <v>42</v>
      </c>
      <c r="U142" s="34" t="s">
        <v>42</v>
      </c>
      <c r="V142" s="33" t="s">
        <v>42</v>
      </c>
      <c r="W142" s="4" t="s">
        <v>42</v>
      </c>
      <c r="X142" s="4" t="s">
        <v>42</v>
      </c>
      <c r="Y142" s="33" t="s">
        <v>425</v>
      </c>
      <c r="Z142" s="33" t="s">
        <v>425</v>
      </c>
      <c r="AA142" s="33" t="s">
        <v>42</v>
      </c>
      <c r="AB142" s="33" t="s">
        <v>425</v>
      </c>
      <c r="AC142" s="33" t="s">
        <v>42</v>
      </c>
    </row>
    <row r="143" spans="1:29" s="7" customFormat="1" ht="65.25" customHeight="1">
      <c r="A143" s="4" t="s">
        <v>86</v>
      </c>
      <c r="B143" s="16" t="s">
        <v>87</v>
      </c>
      <c r="C143" s="4"/>
      <c r="D143" s="4"/>
      <c r="E143" s="4" t="s">
        <v>88</v>
      </c>
      <c r="F143" s="33" t="s">
        <v>88</v>
      </c>
      <c r="G143" s="33" t="s">
        <v>42</v>
      </c>
      <c r="H143" s="33" t="s">
        <v>802</v>
      </c>
      <c r="I143" s="4" t="s">
        <v>800</v>
      </c>
      <c r="J143" s="4" t="s">
        <v>17</v>
      </c>
      <c r="K143" s="4"/>
      <c r="L143" s="4"/>
      <c r="M143" s="4" t="s">
        <v>576</v>
      </c>
      <c r="N143" s="4" t="s">
        <v>524</v>
      </c>
      <c r="O143" s="4"/>
      <c r="P143" s="4"/>
      <c r="Q143" s="33" t="s">
        <v>88</v>
      </c>
      <c r="R143" s="33" t="s">
        <v>42</v>
      </c>
      <c r="S143" s="34" t="s">
        <v>32</v>
      </c>
      <c r="T143" s="33" t="s">
        <v>42</v>
      </c>
      <c r="U143" s="34" t="s">
        <v>42</v>
      </c>
      <c r="V143" s="33" t="s">
        <v>42</v>
      </c>
      <c r="W143" s="4" t="s">
        <v>42</v>
      </c>
      <c r="X143" s="4" t="s">
        <v>42</v>
      </c>
      <c r="Y143" s="33" t="s">
        <v>425</v>
      </c>
      <c r="Z143" s="33" t="s">
        <v>425</v>
      </c>
      <c r="AA143" s="33" t="s">
        <v>42</v>
      </c>
      <c r="AB143" s="33" t="s">
        <v>425</v>
      </c>
      <c r="AC143" s="33" t="s">
        <v>42</v>
      </c>
    </row>
    <row r="144" spans="1:29" s="7" customFormat="1" ht="65.25" customHeight="1">
      <c r="A144" s="4" t="s">
        <v>86</v>
      </c>
      <c r="B144" s="16" t="s">
        <v>87</v>
      </c>
      <c r="C144" s="4"/>
      <c r="D144" s="4"/>
      <c r="E144" s="4" t="s">
        <v>88</v>
      </c>
      <c r="F144" s="33" t="s">
        <v>88</v>
      </c>
      <c r="G144" s="33" t="s">
        <v>42</v>
      </c>
      <c r="H144" s="33" t="s">
        <v>803</v>
      </c>
      <c r="I144" s="4" t="s">
        <v>800</v>
      </c>
      <c r="J144" s="4" t="s">
        <v>17</v>
      </c>
      <c r="K144" s="4"/>
      <c r="L144" s="4"/>
      <c r="M144" s="4" t="s">
        <v>576</v>
      </c>
      <c r="N144" s="4" t="s">
        <v>551</v>
      </c>
      <c r="O144" s="4" t="s">
        <v>524</v>
      </c>
      <c r="P144" s="4"/>
      <c r="Q144" s="33" t="s">
        <v>88</v>
      </c>
      <c r="R144" s="33" t="s">
        <v>42</v>
      </c>
      <c r="S144" s="34" t="s">
        <v>32</v>
      </c>
      <c r="T144" s="33" t="s">
        <v>42</v>
      </c>
      <c r="U144" s="34" t="s">
        <v>42</v>
      </c>
      <c r="V144" s="33" t="s">
        <v>42</v>
      </c>
      <c r="W144" s="4" t="s">
        <v>42</v>
      </c>
      <c r="X144" s="4" t="s">
        <v>42</v>
      </c>
      <c r="Y144" s="33" t="s">
        <v>425</v>
      </c>
      <c r="Z144" s="33" t="s">
        <v>425</v>
      </c>
      <c r="AA144" s="33" t="s">
        <v>42</v>
      </c>
      <c r="AB144" s="33" t="s">
        <v>425</v>
      </c>
      <c r="AC144" s="33" t="s">
        <v>42</v>
      </c>
    </row>
    <row r="145" spans="1:29" s="7" customFormat="1" ht="65.25" customHeight="1">
      <c r="A145" s="4" t="s">
        <v>86</v>
      </c>
      <c r="B145" s="16" t="s">
        <v>87</v>
      </c>
      <c r="C145" s="4"/>
      <c r="D145" s="4"/>
      <c r="E145" s="4" t="s">
        <v>88</v>
      </c>
      <c r="F145" s="33" t="s">
        <v>88</v>
      </c>
      <c r="G145" s="33" t="s">
        <v>42</v>
      </c>
      <c r="H145" s="33" t="s">
        <v>804</v>
      </c>
      <c r="I145" s="4" t="s">
        <v>800</v>
      </c>
      <c r="J145" s="4" t="s">
        <v>17</v>
      </c>
      <c r="K145" s="4"/>
      <c r="L145" s="4"/>
      <c r="M145" s="4" t="s">
        <v>576</v>
      </c>
      <c r="N145" s="4"/>
      <c r="O145" s="4"/>
      <c r="P145" s="4"/>
      <c r="Q145" s="33" t="s">
        <v>88</v>
      </c>
      <c r="R145" s="33" t="s">
        <v>42</v>
      </c>
      <c r="S145" s="34" t="s">
        <v>32</v>
      </c>
      <c r="T145" s="33" t="s">
        <v>42</v>
      </c>
      <c r="U145" s="34" t="s">
        <v>42</v>
      </c>
      <c r="V145" s="33" t="s">
        <v>42</v>
      </c>
      <c r="W145" s="4" t="s">
        <v>42</v>
      </c>
      <c r="X145" s="4" t="s">
        <v>42</v>
      </c>
      <c r="Y145" s="33" t="s">
        <v>425</v>
      </c>
      <c r="Z145" s="33" t="s">
        <v>425</v>
      </c>
      <c r="AA145" s="33" t="s">
        <v>42</v>
      </c>
      <c r="AB145" s="33" t="s">
        <v>425</v>
      </c>
      <c r="AC145" s="33" t="s">
        <v>42</v>
      </c>
    </row>
    <row r="146" spans="1:29" s="7" customFormat="1" ht="65.25" customHeight="1">
      <c r="A146" s="4" t="s">
        <v>86</v>
      </c>
      <c r="B146" s="16" t="s">
        <v>87</v>
      </c>
      <c r="C146" s="4"/>
      <c r="D146" s="4"/>
      <c r="E146" s="4" t="s">
        <v>88</v>
      </c>
      <c r="F146" s="33" t="s">
        <v>88</v>
      </c>
      <c r="G146" s="33" t="s">
        <v>42</v>
      </c>
      <c r="H146" s="33" t="s">
        <v>805</v>
      </c>
      <c r="I146" s="4" t="s">
        <v>800</v>
      </c>
      <c r="J146" s="4" t="s">
        <v>17</v>
      </c>
      <c r="K146" s="4"/>
      <c r="L146" s="4"/>
      <c r="M146" s="4" t="s">
        <v>528</v>
      </c>
      <c r="N146" s="4"/>
      <c r="O146" s="4"/>
      <c r="P146" s="4"/>
      <c r="Q146" s="33" t="s">
        <v>88</v>
      </c>
      <c r="R146" s="33" t="s">
        <v>42</v>
      </c>
      <c r="S146" s="34" t="s">
        <v>32</v>
      </c>
      <c r="T146" s="33" t="s">
        <v>42</v>
      </c>
      <c r="U146" s="34" t="s">
        <v>42</v>
      </c>
      <c r="V146" s="33" t="s">
        <v>42</v>
      </c>
      <c r="W146" s="4" t="s">
        <v>42</v>
      </c>
      <c r="X146" s="4" t="s">
        <v>42</v>
      </c>
      <c r="Y146" s="33" t="s">
        <v>425</v>
      </c>
      <c r="Z146" s="33" t="s">
        <v>425</v>
      </c>
      <c r="AA146" s="33" t="s">
        <v>42</v>
      </c>
      <c r="AB146" s="33" t="s">
        <v>425</v>
      </c>
      <c r="AC146" s="33" t="s">
        <v>42</v>
      </c>
    </row>
    <row r="147" spans="1:29" s="7" customFormat="1" ht="65.25" customHeight="1">
      <c r="A147" s="4" t="s">
        <v>86</v>
      </c>
      <c r="B147" s="16" t="s">
        <v>87</v>
      </c>
      <c r="C147" s="4"/>
      <c r="D147" s="4"/>
      <c r="E147" s="4" t="s">
        <v>88</v>
      </c>
      <c r="F147" s="33" t="s">
        <v>88</v>
      </c>
      <c r="G147" s="33" t="s">
        <v>42</v>
      </c>
      <c r="H147" s="33" t="s">
        <v>806</v>
      </c>
      <c r="I147" s="4" t="s">
        <v>807</v>
      </c>
      <c r="J147" s="4" t="s">
        <v>420</v>
      </c>
      <c r="K147" s="4"/>
      <c r="L147" s="4"/>
      <c r="M147" s="4" t="s">
        <v>808</v>
      </c>
      <c r="N147" s="4" t="s">
        <v>423</v>
      </c>
      <c r="O147" s="4"/>
      <c r="P147" s="4"/>
      <c r="Q147" s="33" t="s">
        <v>88</v>
      </c>
      <c r="R147" s="33" t="s">
        <v>32</v>
      </c>
      <c r="S147" s="35">
        <v>424.16</v>
      </c>
      <c r="T147" s="33" t="s">
        <v>32</v>
      </c>
      <c r="U147" s="34" t="s">
        <v>42</v>
      </c>
      <c r="V147" s="33" t="s">
        <v>42</v>
      </c>
      <c r="W147" s="4" t="s">
        <v>32</v>
      </c>
      <c r="X147" s="4" t="s">
        <v>42</v>
      </c>
      <c r="Y147" s="33" t="s">
        <v>425</v>
      </c>
      <c r="Z147" s="33" t="s">
        <v>425</v>
      </c>
      <c r="AA147" s="33" t="s">
        <v>42</v>
      </c>
      <c r="AB147" s="33" t="s">
        <v>425</v>
      </c>
      <c r="AC147" s="33" t="s">
        <v>42</v>
      </c>
    </row>
    <row r="148" spans="1:29" s="4" customFormat="1" ht="65.25" customHeight="1">
      <c r="A148" s="4" t="s">
        <v>77</v>
      </c>
      <c r="B148" s="16" t="s">
        <v>78</v>
      </c>
      <c r="D148" s="16"/>
      <c r="E148" s="4" t="s">
        <v>79</v>
      </c>
      <c r="F148" s="4" t="s">
        <v>80</v>
      </c>
      <c r="G148" s="33" t="s">
        <v>42</v>
      </c>
      <c r="H148" s="33" t="s">
        <v>809</v>
      </c>
      <c r="I148" s="4" t="s">
        <v>810</v>
      </c>
      <c r="J148" s="4" t="s">
        <v>13</v>
      </c>
      <c r="M148" s="4" t="s">
        <v>430</v>
      </c>
      <c r="N148" s="4" t="s">
        <v>472</v>
      </c>
      <c r="O148" s="4" t="s">
        <v>429</v>
      </c>
      <c r="Q148" s="4" t="s">
        <v>79</v>
      </c>
      <c r="R148" s="33" t="s">
        <v>32</v>
      </c>
      <c r="S148" s="35">
        <f>236*0.907188</f>
        <v>214.09636800000001</v>
      </c>
      <c r="T148" s="33" t="s">
        <v>469</v>
      </c>
      <c r="U148" s="35" t="s">
        <v>42</v>
      </c>
      <c r="V148" s="33" t="s">
        <v>42</v>
      </c>
      <c r="W148" s="4" t="s">
        <v>209</v>
      </c>
      <c r="X148" s="4" t="s">
        <v>42</v>
      </c>
      <c r="Y148" s="33" t="s">
        <v>424</v>
      </c>
      <c r="Z148" s="33" t="s">
        <v>425</v>
      </c>
      <c r="AA148" s="33" t="s">
        <v>42</v>
      </c>
      <c r="AB148" s="33" t="s">
        <v>425</v>
      </c>
      <c r="AC148" s="33" t="s">
        <v>42</v>
      </c>
    </row>
    <row r="149" spans="1:29" s="4" customFormat="1" ht="65.25" customHeight="1">
      <c r="A149" s="4" t="s">
        <v>77</v>
      </c>
      <c r="B149" s="16" t="s">
        <v>78</v>
      </c>
      <c r="D149" s="16"/>
      <c r="E149" s="4" t="s">
        <v>79</v>
      </c>
      <c r="F149" s="4" t="s">
        <v>80</v>
      </c>
      <c r="G149" s="33" t="s">
        <v>42</v>
      </c>
      <c r="H149" s="33" t="s">
        <v>811</v>
      </c>
      <c r="I149" s="4" t="s">
        <v>810</v>
      </c>
      <c r="J149" s="4" t="s">
        <v>13</v>
      </c>
      <c r="M149" s="4" t="s">
        <v>430</v>
      </c>
      <c r="N149" s="4" t="s">
        <v>472</v>
      </c>
      <c r="O149" s="4" t="s">
        <v>429</v>
      </c>
      <c r="Q149" s="4" t="s">
        <v>79</v>
      </c>
      <c r="R149" s="33" t="s">
        <v>32</v>
      </c>
      <c r="S149" s="35">
        <f>1395*0.907188</f>
        <v>1265.5272600000001</v>
      </c>
      <c r="T149" s="33" t="s">
        <v>469</v>
      </c>
      <c r="U149" s="35" t="s">
        <v>42</v>
      </c>
      <c r="V149" s="33" t="s">
        <v>42</v>
      </c>
      <c r="W149" s="4" t="s">
        <v>209</v>
      </c>
      <c r="X149" s="4" t="s">
        <v>333</v>
      </c>
      <c r="Y149" s="33" t="s">
        <v>424</v>
      </c>
      <c r="Z149" s="33" t="s">
        <v>425</v>
      </c>
      <c r="AA149" s="33" t="s">
        <v>42</v>
      </c>
      <c r="AB149" s="33" t="s">
        <v>425</v>
      </c>
      <c r="AC149" s="33" t="s">
        <v>42</v>
      </c>
    </row>
    <row r="150" spans="1:29" s="4" customFormat="1" ht="65.25" customHeight="1">
      <c r="A150" s="4" t="s">
        <v>77</v>
      </c>
      <c r="B150" s="16" t="s">
        <v>78</v>
      </c>
      <c r="D150" s="16"/>
      <c r="E150" s="4" t="s">
        <v>79</v>
      </c>
      <c r="F150" s="4" t="s">
        <v>80</v>
      </c>
      <c r="G150" s="33" t="s">
        <v>42</v>
      </c>
      <c r="H150" s="33" t="s">
        <v>812</v>
      </c>
      <c r="I150" s="4" t="s">
        <v>813</v>
      </c>
      <c r="J150" s="4" t="s">
        <v>420</v>
      </c>
      <c r="M150" s="4" t="s">
        <v>521</v>
      </c>
      <c r="N150" s="4" t="s">
        <v>493</v>
      </c>
      <c r="O150" s="4" t="s">
        <v>422</v>
      </c>
      <c r="Q150" s="4" t="s">
        <v>79</v>
      </c>
      <c r="R150" s="33" t="s">
        <v>32</v>
      </c>
      <c r="S150" s="35">
        <f>354*0.907188</f>
        <v>321.14455199999998</v>
      </c>
      <c r="T150" s="33" t="s">
        <v>469</v>
      </c>
      <c r="U150" s="35" t="s">
        <v>42</v>
      </c>
      <c r="V150" s="33" t="s">
        <v>42</v>
      </c>
      <c r="W150" s="4" t="s">
        <v>209</v>
      </c>
      <c r="X150" s="4" t="s">
        <v>333</v>
      </c>
      <c r="Y150" s="33" t="s">
        <v>424</v>
      </c>
      <c r="Z150" s="33" t="s">
        <v>425</v>
      </c>
      <c r="AA150" s="33" t="s">
        <v>42</v>
      </c>
      <c r="AB150" s="33" t="s">
        <v>425</v>
      </c>
      <c r="AC150" s="33" t="s">
        <v>42</v>
      </c>
    </row>
    <row r="151" spans="1:29" s="4" customFormat="1" ht="65.25" customHeight="1">
      <c r="A151" s="4" t="s">
        <v>77</v>
      </c>
      <c r="B151" s="16" t="s">
        <v>78</v>
      </c>
      <c r="D151" s="16"/>
      <c r="E151" s="4" t="s">
        <v>79</v>
      </c>
      <c r="F151" s="4" t="s">
        <v>80</v>
      </c>
      <c r="G151" s="33" t="s">
        <v>42</v>
      </c>
      <c r="H151" s="33" t="s">
        <v>814</v>
      </c>
      <c r="I151" s="4" t="s">
        <v>815</v>
      </c>
      <c r="J151" s="4" t="s">
        <v>13</v>
      </c>
      <c r="M151" s="4" t="s">
        <v>527</v>
      </c>
      <c r="N151" s="4" t="s">
        <v>473</v>
      </c>
      <c r="Q151" s="4" t="s">
        <v>79</v>
      </c>
      <c r="R151" s="33" t="s">
        <v>32</v>
      </c>
      <c r="S151" s="35">
        <f>199476*0.907188</f>
        <v>180962.233488</v>
      </c>
      <c r="T151" s="33" t="s">
        <v>469</v>
      </c>
      <c r="U151" s="35" t="s">
        <v>42</v>
      </c>
      <c r="V151" s="33" t="s">
        <v>42</v>
      </c>
      <c r="W151" s="4" t="s">
        <v>209</v>
      </c>
      <c r="X151" s="4" t="s">
        <v>333</v>
      </c>
      <c r="Y151" s="33" t="s">
        <v>424</v>
      </c>
      <c r="Z151" s="33" t="s">
        <v>425</v>
      </c>
      <c r="AA151" s="33" t="s">
        <v>42</v>
      </c>
      <c r="AB151" s="33" t="s">
        <v>425</v>
      </c>
      <c r="AC151" s="33" t="s">
        <v>42</v>
      </c>
    </row>
    <row r="152" spans="1:29" s="4" customFormat="1" ht="65.25" customHeight="1">
      <c r="A152" s="4" t="s">
        <v>77</v>
      </c>
      <c r="B152" s="16" t="s">
        <v>78</v>
      </c>
      <c r="D152" s="16"/>
      <c r="E152" s="4" t="s">
        <v>79</v>
      </c>
      <c r="F152" s="4" t="s">
        <v>80</v>
      </c>
      <c r="G152" s="33" t="s">
        <v>42</v>
      </c>
      <c r="H152" s="33" t="s">
        <v>816</v>
      </c>
      <c r="I152" s="4" t="s">
        <v>817</v>
      </c>
      <c r="J152" s="4" t="s">
        <v>16</v>
      </c>
      <c r="M152" s="4" t="s">
        <v>458</v>
      </c>
      <c r="N152" s="4" t="s">
        <v>573</v>
      </c>
      <c r="O152" s="4" t="s">
        <v>452</v>
      </c>
      <c r="Q152" s="4" t="s">
        <v>79</v>
      </c>
      <c r="R152" s="33" t="s">
        <v>42</v>
      </c>
      <c r="S152" s="33" t="s">
        <v>32</v>
      </c>
      <c r="T152" s="33" t="s">
        <v>42</v>
      </c>
      <c r="U152" s="35" t="s">
        <v>42</v>
      </c>
      <c r="V152" s="33" t="s">
        <v>42</v>
      </c>
      <c r="W152" s="4" t="s">
        <v>42</v>
      </c>
      <c r="X152" s="4" t="s">
        <v>42</v>
      </c>
      <c r="Y152" s="33" t="s">
        <v>425</v>
      </c>
      <c r="Z152" s="33" t="s">
        <v>425</v>
      </c>
      <c r="AA152" s="33" t="s">
        <v>42</v>
      </c>
      <c r="AB152" s="33" t="s">
        <v>425</v>
      </c>
      <c r="AC152" s="33" t="s">
        <v>42</v>
      </c>
    </row>
    <row r="153" spans="1:29" ht="65.25" customHeight="1">
      <c r="A153" s="4" t="s">
        <v>99</v>
      </c>
      <c r="B153" s="37" t="s">
        <v>818</v>
      </c>
      <c r="C153" s="4"/>
      <c r="D153" s="4"/>
      <c r="E153" s="4" t="s">
        <v>101</v>
      </c>
      <c r="F153" s="4" t="s">
        <v>102</v>
      </c>
      <c r="G153" s="33" t="s">
        <v>42</v>
      </c>
      <c r="H153" s="33" t="s">
        <v>819</v>
      </c>
      <c r="I153" s="4" t="s">
        <v>465</v>
      </c>
      <c r="J153" s="4" t="s">
        <v>557</v>
      </c>
      <c r="K153" s="4"/>
      <c r="L153" s="4"/>
      <c r="M153" s="4" t="s">
        <v>558</v>
      </c>
      <c r="N153" s="4" t="s">
        <v>601</v>
      </c>
      <c r="O153" s="4"/>
      <c r="P153" s="4"/>
      <c r="Q153" s="33" t="s">
        <v>820</v>
      </c>
      <c r="R153" s="33" t="s">
        <v>32</v>
      </c>
      <c r="S153" s="35">
        <v>6323</v>
      </c>
      <c r="T153" s="33" t="s">
        <v>453</v>
      </c>
      <c r="U153" s="35">
        <v>36133</v>
      </c>
      <c r="V153" s="33" t="s">
        <v>821</v>
      </c>
      <c r="W153" s="4" t="s">
        <v>31</v>
      </c>
      <c r="X153" s="4" t="s">
        <v>42</v>
      </c>
      <c r="Y153" s="33" t="s">
        <v>425</v>
      </c>
      <c r="Z153" s="33" t="s">
        <v>425</v>
      </c>
      <c r="AA153" s="33" t="s">
        <v>42</v>
      </c>
      <c r="AB153" s="33" t="s">
        <v>425</v>
      </c>
      <c r="AC153" s="33" t="s">
        <v>42</v>
      </c>
    </row>
    <row r="154" spans="1:29" ht="65.25" customHeight="1">
      <c r="A154" s="4" t="s">
        <v>99</v>
      </c>
      <c r="B154" s="37" t="s">
        <v>818</v>
      </c>
      <c r="C154" s="4"/>
      <c r="D154" s="4"/>
      <c r="E154" s="4" t="s">
        <v>101</v>
      </c>
      <c r="F154" s="4" t="s">
        <v>102</v>
      </c>
      <c r="G154" s="33" t="s">
        <v>42</v>
      </c>
      <c r="H154" s="33" t="s">
        <v>822</v>
      </c>
      <c r="I154" s="4" t="s">
        <v>823</v>
      </c>
      <c r="J154" s="4" t="s">
        <v>557</v>
      </c>
      <c r="K154" s="4"/>
      <c r="L154" s="4"/>
      <c r="M154" s="4" t="s">
        <v>558</v>
      </c>
      <c r="N154" s="4"/>
      <c r="O154" s="4"/>
      <c r="P154" s="4"/>
      <c r="Q154" s="33" t="s">
        <v>820</v>
      </c>
      <c r="R154" s="33" t="s">
        <v>32</v>
      </c>
      <c r="S154" s="35">
        <v>6103</v>
      </c>
      <c r="T154" s="33" t="s">
        <v>453</v>
      </c>
      <c r="U154" s="35">
        <v>34872</v>
      </c>
      <c r="V154" s="33" t="s">
        <v>821</v>
      </c>
      <c r="W154" s="4" t="s">
        <v>31</v>
      </c>
      <c r="X154" s="4" t="s">
        <v>42</v>
      </c>
      <c r="Y154" s="33" t="s">
        <v>425</v>
      </c>
      <c r="Z154" s="33" t="s">
        <v>425</v>
      </c>
      <c r="AA154" s="33" t="s">
        <v>42</v>
      </c>
      <c r="AB154" s="33" t="s">
        <v>425</v>
      </c>
      <c r="AC154" s="33" t="s">
        <v>42</v>
      </c>
    </row>
    <row r="155" spans="1:29" ht="65.25" customHeight="1">
      <c r="A155" s="4" t="s">
        <v>99</v>
      </c>
      <c r="B155" s="39" t="s">
        <v>818</v>
      </c>
      <c r="C155" s="4"/>
      <c r="D155" s="4"/>
      <c r="E155" s="4" t="s">
        <v>101</v>
      </c>
      <c r="F155" s="4" t="s">
        <v>102</v>
      </c>
      <c r="G155" s="33" t="s">
        <v>42</v>
      </c>
      <c r="H155" s="33" t="s">
        <v>824</v>
      </c>
      <c r="I155" s="4" t="s">
        <v>550</v>
      </c>
      <c r="J155" s="4" t="s">
        <v>420</v>
      </c>
      <c r="K155" s="4"/>
      <c r="L155" s="4"/>
      <c r="M155" s="4" t="s">
        <v>421</v>
      </c>
      <c r="N155" s="4" t="s">
        <v>825</v>
      </c>
      <c r="O155" s="4" t="s">
        <v>422</v>
      </c>
      <c r="P155" s="4"/>
      <c r="Q155" s="33" t="s">
        <v>826</v>
      </c>
      <c r="R155" s="33" t="s">
        <v>32</v>
      </c>
      <c r="S155" s="35">
        <v>313</v>
      </c>
      <c r="T155" s="33" t="s">
        <v>453</v>
      </c>
      <c r="U155" s="35">
        <v>3473</v>
      </c>
      <c r="V155" s="33" t="s">
        <v>821</v>
      </c>
      <c r="W155" s="4" t="s">
        <v>31</v>
      </c>
      <c r="X155" s="4" t="s">
        <v>42</v>
      </c>
      <c r="Y155" s="33" t="s">
        <v>425</v>
      </c>
      <c r="Z155" s="33" t="s">
        <v>490</v>
      </c>
      <c r="AA155" s="33" t="s">
        <v>32</v>
      </c>
      <c r="AB155" s="33" t="s">
        <v>425</v>
      </c>
      <c r="AC155" s="33" t="s">
        <v>42</v>
      </c>
    </row>
    <row r="156" spans="1:29" ht="65.25" customHeight="1">
      <c r="A156" s="4" t="s">
        <v>99</v>
      </c>
      <c r="B156" s="37" t="s">
        <v>818</v>
      </c>
      <c r="C156" s="4"/>
      <c r="D156" s="4"/>
      <c r="E156" s="4" t="s">
        <v>101</v>
      </c>
      <c r="F156" s="4" t="s">
        <v>102</v>
      </c>
      <c r="G156" s="33" t="s">
        <v>42</v>
      </c>
      <c r="H156" s="33" t="s">
        <v>827</v>
      </c>
      <c r="I156" s="4" t="s">
        <v>828</v>
      </c>
      <c r="J156" s="4" t="s">
        <v>16</v>
      </c>
      <c r="K156" s="4"/>
      <c r="L156" s="4"/>
      <c r="M156" s="4" t="s">
        <v>458</v>
      </c>
      <c r="N156" s="4" t="s">
        <v>452</v>
      </c>
      <c r="O156" s="4"/>
      <c r="P156" s="4"/>
      <c r="Q156" s="33" t="s">
        <v>829</v>
      </c>
      <c r="R156" s="33" t="s">
        <v>32</v>
      </c>
      <c r="S156" s="35">
        <v>221</v>
      </c>
      <c r="T156" s="33" t="s">
        <v>453</v>
      </c>
      <c r="U156" s="35">
        <v>2997</v>
      </c>
      <c r="V156" s="33" t="s">
        <v>821</v>
      </c>
      <c r="W156" s="4" t="s">
        <v>31</v>
      </c>
      <c r="X156" s="4" t="s">
        <v>42</v>
      </c>
      <c r="Y156" s="33" t="s">
        <v>425</v>
      </c>
      <c r="Z156" s="33" t="s">
        <v>490</v>
      </c>
      <c r="AA156" s="33" t="s">
        <v>32</v>
      </c>
      <c r="AB156" s="33" t="s">
        <v>425</v>
      </c>
      <c r="AC156" s="33" t="s">
        <v>42</v>
      </c>
    </row>
    <row r="157" spans="1:29" s="4" customFormat="1" ht="65.25" customHeight="1">
      <c r="A157" s="4" t="s">
        <v>104</v>
      </c>
      <c r="B157" s="16" t="s">
        <v>105</v>
      </c>
      <c r="E157" s="4" t="s">
        <v>106</v>
      </c>
      <c r="F157" s="4" t="s">
        <v>106</v>
      </c>
      <c r="G157" s="33" t="s">
        <v>42</v>
      </c>
      <c r="H157" s="33" t="s">
        <v>830</v>
      </c>
      <c r="I157" s="4" t="s">
        <v>831</v>
      </c>
      <c r="J157" s="4" t="s">
        <v>15</v>
      </c>
      <c r="M157" s="4" t="s">
        <v>579</v>
      </c>
      <c r="Q157" s="33" t="s">
        <v>832</v>
      </c>
      <c r="R157" s="33" t="s">
        <v>32</v>
      </c>
      <c r="S157" s="35">
        <v>654.29999999999995</v>
      </c>
      <c r="T157" s="33" t="s">
        <v>469</v>
      </c>
      <c r="U157" s="33" t="s">
        <v>42</v>
      </c>
      <c r="V157" s="33" t="s">
        <v>42</v>
      </c>
      <c r="W157" s="4" t="s">
        <v>32</v>
      </c>
      <c r="X157" s="4" t="s">
        <v>42</v>
      </c>
      <c r="Y157" s="33" t="s">
        <v>425</v>
      </c>
      <c r="Z157" s="33" t="s">
        <v>425</v>
      </c>
      <c r="AA157" s="33" t="s">
        <v>42</v>
      </c>
      <c r="AB157" s="33" t="s">
        <v>425</v>
      </c>
      <c r="AC157" s="33" t="s">
        <v>42</v>
      </c>
    </row>
    <row r="158" spans="1:29" s="4" customFormat="1" ht="65.25" customHeight="1">
      <c r="A158" s="4" t="s">
        <v>107</v>
      </c>
      <c r="B158" s="27" t="s">
        <v>833</v>
      </c>
      <c r="D158" s="16"/>
      <c r="E158" s="4" t="s">
        <v>109</v>
      </c>
      <c r="F158" s="4" t="s">
        <v>110</v>
      </c>
      <c r="G158" s="33" t="s">
        <v>42</v>
      </c>
      <c r="H158" s="33" t="s">
        <v>834</v>
      </c>
      <c r="I158" s="4" t="s">
        <v>835</v>
      </c>
      <c r="J158" s="4" t="s">
        <v>420</v>
      </c>
      <c r="M158" s="4" t="s">
        <v>423</v>
      </c>
      <c r="Q158" s="33" t="s">
        <v>110</v>
      </c>
      <c r="R158" s="33" t="s">
        <v>32</v>
      </c>
      <c r="S158" s="35">
        <v>5.36</v>
      </c>
      <c r="T158" s="33" t="s">
        <v>469</v>
      </c>
      <c r="U158" s="33" t="s">
        <v>42</v>
      </c>
      <c r="V158" s="33" t="s">
        <v>42</v>
      </c>
      <c r="W158" s="4" t="s">
        <v>31</v>
      </c>
      <c r="X158" s="4" t="s">
        <v>42</v>
      </c>
      <c r="Y158" s="33" t="s">
        <v>490</v>
      </c>
      <c r="Z158" s="33" t="s">
        <v>425</v>
      </c>
      <c r="AA158" s="33" t="s">
        <v>42</v>
      </c>
      <c r="AB158" s="33" t="s">
        <v>425</v>
      </c>
      <c r="AC158" s="33" t="s">
        <v>42</v>
      </c>
    </row>
    <row r="159" spans="1:29" s="4" customFormat="1" ht="65.25" customHeight="1">
      <c r="A159" s="4" t="s">
        <v>107</v>
      </c>
      <c r="B159" s="16" t="s">
        <v>833</v>
      </c>
      <c r="D159" s="16"/>
      <c r="E159" s="4" t="s">
        <v>109</v>
      </c>
      <c r="F159" s="4" t="s">
        <v>110</v>
      </c>
      <c r="G159" s="33" t="s">
        <v>42</v>
      </c>
      <c r="H159" s="33" t="s">
        <v>836</v>
      </c>
      <c r="I159" s="4" t="s">
        <v>837</v>
      </c>
      <c r="J159" s="4" t="s">
        <v>13</v>
      </c>
      <c r="M159" s="4" t="s">
        <v>429</v>
      </c>
      <c r="N159" s="4" t="s">
        <v>527</v>
      </c>
      <c r="Q159" s="33" t="s">
        <v>110</v>
      </c>
      <c r="R159" s="33" t="s">
        <v>32</v>
      </c>
      <c r="S159" s="35">
        <v>183</v>
      </c>
      <c r="T159" s="33" t="s">
        <v>469</v>
      </c>
      <c r="U159" s="33" t="s">
        <v>42</v>
      </c>
      <c r="V159" s="33" t="s">
        <v>42</v>
      </c>
      <c r="W159" s="4" t="s">
        <v>838</v>
      </c>
      <c r="X159" s="4" t="s">
        <v>42</v>
      </c>
      <c r="Y159" s="33" t="s">
        <v>490</v>
      </c>
      <c r="Z159" s="33" t="s">
        <v>425</v>
      </c>
      <c r="AA159" s="33" t="s">
        <v>42</v>
      </c>
      <c r="AB159" s="33" t="s">
        <v>425</v>
      </c>
      <c r="AC159" s="33" t="s">
        <v>42</v>
      </c>
    </row>
    <row r="160" spans="1:29" s="4" customFormat="1" ht="65.25" customHeight="1">
      <c r="A160" s="4" t="s">
        <v>107</v>
      </c>
      <c r="B160" s="27" t="s">
        <v>833</v>
      </c>
      <c r="D160" s="16"/>
      <c r="E160" s="4" t="s">
        <v>109</v>
      </c>
      <c r="F160" s="4" t="s">
        <v>110</v>
      </c>
      <c r="G160" s="33" t="s">
        <v>42</v>
      </c>
      <c r="H160" s="33" t="s">
        <v>839</v>
      </c>
      <c r="I160" s="4" t="s">
        <v>840</v>
      </c>
      <c r="J160" s="4" t="s">
        <v>13</v>
      </c>
      <c r="M160" s="4" t="s">
        <v>527</v>
      </c>
      <c r="Q160" s="33" t="s">
        <v>110</v>
      </c>
      <c r="R160" s="33" t="s">
        <v>32</v>
      </c>
      <c r="S160" s="35">
        <v>1142</v>
      </c>
      <c r="T160" s="33" t="s">
        <v>469</v>
      </c>
      <c r="U160" s="33" t="s">
        <v>42</v>
      </c>
      <c r="V160" s="33" t="s">
        <v>42</v>
      </c>
      <c r="W160" s="4" t="s">
        <v>838</v>
      </c>
      <c r="X160" s="4" t="s">
        <v>42</v>
      </c>
      <c r="Y160" s="33" t="s">
        <v>490</v>
      </c>
      <c r="Z160" s="33" t="s">
        <v>425</v>
      </c>
      <c r="AA160" s="33" t="s">
        <v>42</v>
      </c>
      <c r="AB160" s="33" t="s">
        <v>425</v>
      </c>
      <c r="AC160" s="33" t="s">
        <v>42</v>
      </c>
    </row>
    <row r="161" spans="1:29" s="4" customFormat="1" ht="65.25" customHeight="1">
      <c r="A161" s="4" t="s">
        <v>107</v>
      </c>
      <c r="B161" s="16" t="s">
        <v>833</v>
      </c>
      <c r="D161" s="16"/>
      <c r="E161" s="4" t="s">
        <v>109</v>
      </c>
      <c r="F161" s="4" t="s">
        <v>110</v>
      </c>
      <c r="G161" s="33" t="s">
        <v>42</v>
      </c>
      <c r="H161" s="33" t="s">
        <v>841</v>
      </c>
      <c r="I161" s="4" t="s">
        <v>842</v>
      </c>
      <c r="J161" s="4" t="s">
        <v>16</v>
      </c>
      <c r="M161" s="4" t="s">
        <v>466</v>
      </c>
      <c r="N161" s="4" t="s">
        <v>458</v>
      </c>
      <c r="O161" s="4" t="s">
        <v>452</v>
      </c>
      <c r="Q161" s="33" t="s">
        <v>110</v>
      </c>
      <c r="R161" s="33" t="s">
        <v>32</v>
      </c>
      <c r="S161" s="35">
        <v>35.700000000000003</v>
      </c>
      <c r="T161" s="33" t="s">
        <v>469</v>
      </c>
      <c r="U161" s="33" t="s">
        <v>42</v>
      </c>
      <c r="V161" s="33" t="s">
        <v>42</v>
      </c>
      <c r="W161" s="4" t="s">
        <v>31</v>
      </c>
      <c r="X161" s="4" t="s">
        <v>42</v>
      </c>
      <c r="Y161" s="33" t="s">
        <v>490</v>
      </c>
      <c r="Z161" s="33" t="s">
        <v>425</v>
      </c>
      <c r="AA161" s="33" t="s">
        <v>42</v>
      </c>
      <c r="AB161" s="33" t="s">
        <v>425</v>
      </c>
      <c r="AC161" s="33" t="s">
        <v>42</v>
      </c>
    </row>
    <row r="162" spans="1:29" s="4" customFormat="1" ht="65.25" customHeight="1">
      <c r="A162" s="4" t="s">
        <v>107</v>
      </c>
      <c r="B162" s="16" t="s">
        <v>833</v>
      </c>
      <c r="D162" s="16"/>
      <c r="E162" s="4" t="s">
        <v>109</v>
      </c>
      <c r="F162" s="4" t="s">
        <v>110</v>
      </c>
      <c r="G162" s="33" t="s">
        <v>42</v>
      </c>
      <c r="H162" s="33" t="s">
        <v>843</v>
      </c>
      <c r="I162" s="4" t="s">
        <v>844</v>
      </c>
      <c r="J162" s="4" t="s">
        <v>17</v>
      </c>
      <c r="M162" s="4" t="s">
        <v>845</v>
      </c>
      <c r="N162" s="4" t="s">
        <v>484</v>
      </c>
      <c r="O162" s="4" t="s">
        <v>846</v>
      </c>
      <c r="Q162" s="33" t="s">
        <v>110</v>
      </c>
      <c r="R162" s="33" t="s">
        <v>32</v>
      </c>
      <c r="S162" s="35">
        <v>5.6</v>
      </c>
      <c r="T162" s="33" t="s">
        <v>469</v>
      </c>
      <c r="U162" s="33" t="s">
        <v>42</v>
      </c>
      <c r="V162" s="33" t="s">
        <v>42</v>
      </c>
      <c r="W162" s="4" t="s">
        <v>31</v>
      </c>
      <c r="X162" s="4" t="s">
        <v>42</v>
      </c>
      <c r="Y162" s="33" t="s">
        <v>490</v>
      </c>
      <c r="Z162" s="33" t="s">
        <v>425</v>
      </c>
      <c r="AA162" s="33" t="s">
        <v>42</v>
      </c>
      <c r="AB162" s="33" t="s">
        <v>425</v>
      </c>
      <c r="AC162" s="33" t="s">
        <v>42</v>
      </c>
    </row>
    <row r="163" spans="1:29" s="4" customFormat="1" ht="65.25" customHeight="1">
      <c r="A163" s="4" t="s">
        <v>107</v>
      </c>
      <c r="B163" s="27" t="s">
        <v>833</v>
      </c>
      <c r="D163" s="16"/>
      <c r="E163" s="4" t="s">
        <v>109</v>
      </c>
      <c r="F163" s="4" t="s">
        <v>110</v>
      </c>
      <c r="G163" s="33" t="s">
        <v>42</v>
      </c>
      <c r="H163" s="33" t="s">
        <v>847</v>
      </c>
      <c r="I163" s="4" t="s">
        <v>848</v>
      </c>
      <c r="J163" s="4" t="s">
        <v>420</v>
      </c>
      <c r="K163" s="4" t="s">
        <v>13</v>
      </c>
      <c r="M163" s="4" t="s">
        <v>423</v>
      </c>
      <c r="N163" s="4" t="s">
        <v>461</v>
      </c>
      <c r="O163" s="4" t="s">
        <v>429</v>
      </c>
      <c r="P163" s="4" t="s">
        <v>493</v>
      </c>
      <c r="Q163" s="33" t="s">
        <v>110</v>
      </c>
      <c r="R163" s="33" t="s">
        <v>32</v>
      </c>
      <c r="S163" s="35">
        <v>846</v>
      </c>
      <c r="T163" s="33" t="s">
        <v>469</v>
      </c>
      <c r="U163" s="35" t="s">
        <v>42</v>
      </c>
      <c r="V163" s="33" t="s">
        <v>42</v>
      </c>
      <c r="W163" s="4" t="s">
        <v>849</v>
      </c>
      <c r="X163" s="4" t="s">
        <v>42</v>
      </c>
      <c r="Y163" s="33" t="s">
        <v>490</v>
      </c>
      <c r="Z163" s="33" t="s">
        <v>425</v>
      </c>
      <c r="AA163" s="33" t="s">
        <v>42</v>
      </c>
      <c r="AB163" s="33" t="s">
        <v>425</v>
      </c>
      <c r="AC163" s="33" t="s">
        <v>42</v>
      </c>
    </row>
    <row r="164" spans="1:29" ht="65.25" customHeight="1">
      <c r="A164" s="33" t="s">
        <v>850</v>
      </c>
      <c r="B164" s="25" t="s">
        <v>112</v>
      </c>
      <c r="C164" s="33"/>
      <c r="D164" s="16"/>
      <c r="E164" s="4" t="s">
        <v>113</v>
      </c>
      <c r="F164" s="33" t="s">
        <v>114</v>
      </c>
      <c r="G164" s="33" t="s">
        <v>42</v>
      </c>
      <c r="H164" s="33" t="s">
        <v>851</v>
      </c>
      <c r="I164" s="4" t="s">
        <v>852</v>
      </c>
      <c r="J164" s="4" t="s">
        <v>13</v>
      </c>
      <c r="K164" s="4"/>
      <c r="L164" s="4"/>
      <c r="M164" s="4" t="s">
        <v>428</v>
      </c>
      <c r="N164" s="4" t="s">
        <v>429</v>
      </c>
      <c r="O164" s="4"/>
      <c r="P164" s="4"/>
      <c r="Q164" s="33" t="s">
        <v>853</v>
      </c>
      <c r="R164" s="33" t="s">
        <v>32</v>
      </c>
      <c r="S164" s="35">
        <v>106.5</v>
      </c>
      <c r="T164" s="33" t="s">
        <v>469</v>
      </c>
      <c r="U164" s="35" t="s">
        <v>42</v>
      </c>
      <c r="V164" s="33" t="s">
        <v>42</v>
      </c>
      <c r="W164" s="4" t="s">
        <v>142</v>
      </c>
      <c r="X164" s="4" t="s">
        <v>42</v>
      </c>
      <c r="Y164" s="33" t="s">
        <v>425</v>
      </c>
      <c r="Z164" s="33" t="s">
        <v>446</v>
      </c>
      <c r="AA164" s="33" t="s">
        <v>32</v>
      </c>
      <c r="AB164" s="33" t="s">
        <v>425</v>
      </c>
      <c r="AC164" s="33" t="s">
        <v>42</v>
      </c>
    </row>
    <row r="165" spans="1:29" ht="65.25" customHeight="1">
      <c r="A165" s="33" t="s">
        <v>850</v>
      </c>
      <c r="B165" s="25" t="s">
        <v>112</v>
      </c>
      <c r="C165" s="33"/>
      <c r="D165" s="16"/>
      <c r="E165" s="4" t="s">
        <v>113</v>
      </c>
      <c r="F165" s="33" t="s">
        <v>114</v>
      </c>
      <c r="G165" s="33" t="s">
        <v>42</v>
      </c>
      <c r="H165" s="33" t="s">
        <v>854</v>
      </c>
      <c r="I165" s="4" t="s">
        <v>855</v>
      </c>
      <c r="J165" s="4" t="s">
        <v>420</v>
      </c>
      <c r="K165" s="4"/>
      <c r="L165" s="4"/>
      <c r="M165" s="4" t="s">
        <v>521</v>
      </c>
      <c r="N165" s="4"/>
      <c r="O165" s="4"/>
      <c r="P165" s="4"/>
      <c r="Q165" s="33" t="s">
        <v>856</v>
      </c>
      <c r="R165" s="33" t="s">
        <v>32</v>
      </c>
      <c r="S165" s="35">
        <v>35.4</v>
      </c>
      <c r="T165" s="33" t="s">
        <v>469</v>
      </c>
      <c r="U165" s="35" t="s">
        <v>42</v>
      </c>
      <c r="V165" s="33" t="s">
        <v>42</v>
      </c>
      <c r="W165" s="4" t="s">
        <v>142</v>
      </c>
      <c r="X165" s="4" t="s">
        <v>42</v>
      </c>
      <c r="Y165" s="33" t="s">
        <v>425</v>
      </c>
      <c r="Z165" s="33" t="s">
        <v>446</v>
      </c>
      <c r="AA165" s="33" t="s">
        <v>32</v>
      </c>
      <c r="AB165" s="33" t="s">
        <v>425</v>
      </c>
      <c r="AC165" s="33" t="s">
        <v>42</v>
      </c>
    </row>
    <row r="166" spans="1:29" ht="65.25" customHeight="1">
      <c r="A166" s="33" t="s">
        <v>850</v>
      </c>
      <c r="B166" s="25" t="s">
        <v>112</v>
      </c>
      <c r="C166" s="33"/>
      <c r="D166" s="16"/>
      <c r="E166" s="4" t="s">
        <v>113</v>
      </c>
      <c r="F166" s="33" t="s">
        <v>114</v>
      </c>
      <c r="G166" s="33" t="s">
        <v>42</v>
      </c>
      <c r="H166" s="33" t="s">
        <v>857</v>
      </c>
      <c r="I166" s="4" t="s">
        <v>858</v>
      </c>
      <c r="J166" s="4" t="s">
        <v>420</v>
      </c>
      <c r="K166" s="4"/>
      <c r="L166" s="4"/>
      <c r="M166" s="4" t="s">
        <v>422</v>
      </c>
      <c r="N166" s="4" t="s">
        <v>493</v>
      </c>
      <c r="O166" s="4"/>
      <c r="P166" s="4"/>
      <c r="Q166" s="33" t="s">
        <v>114</v>
      </c>
      <c r="R166" s="33" t="s">
        <v>32</v>
      </c>
      <c r="S166" s="35">
        <v>35.4</v>
      </c>
      <c r="T166" s="33" t="s">
        <v>469</v>
      </c>
      <c r="U166" s="35" t="s">
        <v>42</v>
      </c>
      <c r="V166" s="33" t="s">
        <v>42</v>
      </c>
      <c r="W166" s="4" t="s">
        <v>142</v>
      </c>
      <c r="X166" s="4" t="s">
        <v>42</v>
      </c>
      <c r="Y166" s="33" t="s">
        <v>425</v>
      </c>
      <c r="Z166" s="33" t="s">
        <v>446</v>
      </c>
      <c r="AA166" s="33" t="s">
        <v>32</v>
      </c>
      <c r="AB166" s="33" t="s">
        <v>425</v>
      </c>
      <c r="AC166" s="33" t="s">
        <v>42</v>
      </c>
    </row>
    <row r="167" spans="1:29" ht="65.25" customHeight="1">
      <c r="A167" s="33" t="s">
        <v>850</v>
      </c>
      <c r="B167" s="25" t="s">
        <v>112</v>
      </c>
      <c r="C167" s="33"/>
      <c r="D167" s="16"/>
      <c r="E167" s="4" t="s">
        <v>113</v>
      </c>
      <c r="F167" s="33" t="s">
        <v>114</v>
      </c>
      <c r="G167" s="33" t="s">
        <v>42</v>
      </c>
      <c r="H167" s="33" t="s">
        <v>859</v>
      </c>
      <c r="I167" s="4" t="s">
        <v>860</v>
      </c>
      <c r="J167" s="4" t="s">
        <v>16</v>
      </c>
      <c r="K167" s="4"/>
      <c r="L167" s="4"/>
      <c r="M167" s="4" t="s">
        <v>458</v>
      </c>
      <c r="N167" s="4" t="s">
        <v>734</v>
      </c>
      <c r="O167" s="4"/>
      <c r="P167" s="4"/>
      <c r="Q167" s="33" t="s">
        <v>861</v>
      </c>
      <c r="R167" s="33" t="s">
        <v>32</v>
      </c>
      <c r="S167" s="35">
        <v>88.2</v>
      </c>
      <c r="T167" s="33" t="s">
        <v>469</v>
      </c>
      <c r="U167" s="35" t="s">
        <v>42</v>
      </c>
      <c r="V167" s="33" t="s">
        <v>42</v>
      </c>
      <c r="W167" s="4" t="s">
        <v>142</v>
      </c>
      <c r="X167" s="4" t="s">
        <v>42</v>
      </c>
      <c r="Y167" s="33" t="s">
        <v>425</v>
      </c>
      <c r="Z167" s="33" t="s">
        <v>446</v>
      </c>
      <c r="AA167" s="33" t="s">
        <v>32</v>
      </c>
      <c r="AB167" s="33" t="s">
        <v>425</v>
      </c>
      <c r="AC167" s="33" t="s">
        <v>42</v>
      </c>
    </row>
    <row r="168" spans="1:29" s="4" customFormat="1" ht="65.25" customHeight="1">
      <c r="A168" s="4" t="s">
        <v>115</v>
      </c>
      <c r="B168" s="16" t="s">
        <v>116</v>
      </c>
      <c r="E168" s="4" t="s">
        <v>117</v>
      </c>
      <c r="F168" s="4" t="s">
        <v>118</v>
      </c>
      <c r="G168" s="33" t="s">
        <v>42</v>
      </c>
      <c r="H168" s="33" t="s">
        <v>862</v>
      </c>
      <c r="I168" s="4" t="s">
        <v>863</v>
      </c>
      <c r="J168" s="4" t="s">
        <v>13</v>
      </c>
      <c r="M168" s="4" t="s">
        <v>527</v>
      </c>
      <c r="Q168" s="33" t="s">
        <v>864</v>
      </c>
      <c r="R168" s="33" t="s">
        <v>42</v>
      </c>
      <c r="S168" s="33" t="s">
        <v>32</v>
      </c>
      <c r="T168" s="33" t="s">
        <v>42</v>
      </c>
      <c r="U168" s="33" t="s">
        <v>42</v>
      </c>
      <c r="V168" s="33" t="s">
        <v>42</v>
      </c>
      <c r="W168" s="4" t="s">
        <v>42</v>
      </c>
      <c r="X168" s="4" t="s">
        <v>42</v>
      </c>
      <c r="Y168" s="33" t="s">
        <v>425</v>
      </c>
      <c r="Z168" s="33" t="s">
        <v>425</v>
      </c>
      <c r="AA168" s="33" t="s">
        <v>42</v>
      </c>
      <c r="AB168" s="33" t="s">
        <v>425</v>
      </c>
      <c r="AC168" s="33" t="s">
        <v>42</v>
      </c>
    </row>
    <row r="169" spans="1:29" s="4" customFormat="1" ht="65.25" customHeight="1">
      <c r="A169" s="4" t="s">
        <v>115</v>
      </c>
      <c r="B169" s="16" t="s">
        <v>116</v>
      </c>
      <c r="E169" s="4" t="s">
        <v>117</v>
      </c>
      <c r="F169" s="4" t="s">
        <v>118</v>
      </c>
      <c r="G169" s="33" t="s">
        <v>42</v>
      </c>
      <c r="H169" s="33" t="s">
        <v>865</v>
      </c>
      <c r="I169" s="4" t="s">
        <v>866</v>
      </c>
      <c r="J169" s="4" t="s">
        <v>16</v>
      </c>
      <c r="M169" s="4" t="s">
        <v>452</v>
      </c>
      <c r="Q169" s="33" t="s">
        <v>864</v>
      </c>
      <c r="R169" s="33" t="s">
        <v>42</v>
      </c>
      <c r="S169" s="33" t="s">
        <v>32</v>
      </c>
      <c r="T169" s="33" t="s">
        <v>42</v>
      </c>
      <c r="U169" s="33" t="s">
        <v>42</v>
      </c>
      <c r="V169" s="33" t="s">
        <v>42</v>
      </c>
      <c r="W169" s="4" t="s">
        <v>42</v>
      </c>
      <c r="X169" s="4" t="s">
        <v>42</v>
      </c>
      <c r="Y169" s="33" t="s">
        <v>425</v>
      </c>
      <c r="Z169" s="33" t="s">
        <v>425</v>
      </c>
      <c r="AA169" s="33" t="s">
        <v>42</v>
      </c>
      <c r="AB169" s="33" t="s">
        <v>425</v>
      </c>
      <c r="AC169" s="33" t="s">
        <v>42</v>
      </c>
    </row>
    <row r="170" spans="1:29" s="4" customFormat="1" ht="65.25" customHeight="1">
      <c r="A170" s="4" t="s">
        <v>115</v>
      </c>
      <c r="B170" s="16" t="s">
        <v>116</v>
      </c>
      <c r="E170" s="4" t="s">
        <v>117</v>
      </c>
      <c r="F170" s="4" t="s">
        <v>118</v>
      </c>
      <c r="G170" s="33" t="s">
        <v>42</v>
      </c>
      <c r="H170" s="33" t="s">
        <v>867</v>
      </c>
      <c r="I170" s="4" t="s">
        <v>868</v>
      </c>
      <c r="J170" s="4" t="s">
        <v>420</v>
      </c>
      <c r="M170" s="4" t="s">
        <v>421</v>
      </c>
      <c r="Q170" s="33" t="s">
        <v>869</v>
      </c>
      <c r="R170" s="33" t="s">
        <v>42</v>
      </c>
      <c r="S170" s="33" t="s">
        <v>32</v>
      </c>
      <c r="T170" s="33" t="s">
        <v>42</v>
      </c>
      <c r="U170" s="33" t="s">
        <v>42</v>
      </c>
      <c r="V170" s="33" t="s">
        <v>42</v>
      </c>
      <c r="W170" s="4" t="s">
        <v>42</v>
      </c>
      <c r="X170" s="4" t="s">
        <v>42</v>
      </c>
      <c r="Y170" s="33" t="s">
        <v>425</v>
      </c>
      <c r="Z170" s="33" t="s">
        <v>425</v>
      </c>
      <c r="AA170" s="33" t="s">
        <v>42</v>
      </c>
      <c r="AB170" s="33" t="s">
        <v>425</v>
      </c>
      <c r="AC170" s="33" t="s">
        <v>42</v>
      </c>
    </row>
    <row r="171" spans="1:29" s="4" customFormat="1" ht="65.25" customHeight="1">
      <c r="A171" s="4" t="s">
        <v>115</v>
      </c>
      <c r="B171" s="16" t="s">
        <v>116</v>
      </c>
      <c r="E171" s="4" t="s">
        <v>117</v>
      </c>
      <c r="F171" s="4" t="s">
        <v>118</v>
      </c>
      <c r="G171" s="33" t="s">
        <v>42</v>
      </c>
      <c r="H171" s="33" t="s">
        <v>870</v>
      </c>
      <c r="I171" s="4" t="s">
        <v>871</v>
      </c>
      <c r="J171" s="4" t="s">
        <v>16</v>
      </c>
      <c r="M171" s="4" t="s">
        <v>580</v>
      </c>
      <c r="Q171" s="33" t="s">
        <v>872</v>
      </c>
      <c r="R171" s="33" t="s">
        <v>42</v>
      </c>
      <c r="S171" s="35" t="s">
        <v>32</v>
      </c>
      <c r="T171" s="35" t="s">
        <v>42</v>
      </c>
      <c r="U171" s="33" t="s">
        <v>42</v>
      </c>
      <c r="V171" s="33" t="s">
        <v>42</v>
      </c>
      <c r="W171" s="35" t="s">
        <v>42</v>
      </c>
      <c r="X171" s="35" t="s">
        <v>42</v>
      </c>
      <c r="Y171" s="33" t="s">
        <v>425</v>
      </c>
      <c r="Z171" s="33" t="s">
        <v>425</v>
      </c>
      <c r="AA171" s="33" t="s">
        <v>42</v>
      </c>
      <c r="AB171" s="33" t="s">
        <v>425</v>
      </c>
      <c r="AC171" s="33" t="s">
        <v>42</v>
      </c>
    </row>
    <row r="172" spans="1:29" s="4" customFormat="1" ht="65.25" customHeight="1">
      <c r="A172" s="4" t="s">
        <v>115</v>
      </c>
      <c r="B172" s="16" t="s">
        <v>116</v>
      </c>
      <c r="E172" s="4" t="s">
        <v>117</v>
      </c>
      <c r="F172" s="4" t="s">
        <v>118</v>
      </c>
      <c r="G172" s="33" t="s">
        <v>42</v>
      </c>
      <c r="H172" s="33" t="s">
        <v>873</v>
      </c>
      <c r="I172" s="4" t="s">
        <v>874</v>
      </c>
      <c r="J172" s="4" t="s">
        <v>17</v>
      </c>
      <c r="M172" s="4" t="s">
        <v>524</v>
      </c>
      <c r="Q172" s="33" t="s">
        <v>875</v>
      </c>
      <c r="R172" s="33" t="s">
        <v>42</v>
      </c>
      <c r="S172" s="33" t="s">
        <v>32</v>
      </c>
      <c r="T172" s="33" t="s">
        <v>42</v>
      </c>
      <c r="U172" s="33" t="s">
        <v>42</v>
      </c>
      <c r="V172" s="33" t="s">
        <v>42</v>
      </c>
      <c r="W172" s="4" t="s">
        <v>42</v>
      </c>
      <c r="X172" s="4" t="s">
        <v>42</v>
      </c>
      <c r="Y172" s="33" t="s">
        <v>425</v>
      </c>
      <c r="Z172" s="33" t="s">
        <v>425</v>
      </c>
      <c r="AA172" s="33" t="s">
        <v>42</v>
      </c>
      <c r="AB172" s="33" t="s">
        <v>425</v>
      </c>
      <c r="AC172" s="33" t="s">
        <v>42</v>
      </c>
    </row>
    <row r="173" spans="1:29" s="4" customFormat="1" ht="65.25" customHeight="1">
      <c r="A173" s="4" t="s">
        <v>115</v>
      </c>
      <c r="B173" s="16" t="s">
        <v>116</v>
      </c>
      <c r="E173" s="4" t="s">
        <v>117</v>
      </c>
      <c r="F173" s="4" t="s">
        <v>118</v>
      </c>
      <c r="G173" s="33" t="s">
        <v>42</v>
      </c>
      <c r="H173" s="33" t="s">
        <v>876</v>
      </c>
      <c r="I173" s="4" t="s">
        <v>877</v>
      </c>
      <c r="J173" s="4" t="s">
        <v>420</v>
      </c>
      <c r="M173" s="4" t="s">
        <v>521</v>
      </c>
      <c r="Q173" s="33" t="s">
        <v>878</v>
      </c>
      <c r="R173" s="33" t="s">
        <v>42</v>
      </c>
      <c r="S173" s="35" t="s">
        <v>32</v>
      </c>
      <c r="T173" s="35" t="s">
        <v>42</v>
      </c>
      <c r="U173" s="33" t="s">
        <v>42</v>
      </c>
      <c r="V173" s="33" t="s">
        <v>42</v>
      </c>
      <c r="W173" s="4" t="s">
        <v>42</v>
      </c>
      <c r="X173" s="4" t="s">
        <v>42</v>
      </c>
      <c r="Y173" s="33" t="s">
        <v>425</v>
      </c>
      <c r="Z173" s="33" t="s">
        <v>425</v>
      </c>
      <c r="AA173" s="33" t="s">
        <v>42</v>
      </c>
      <c r="AB173" s="33" t="s">
        <v>425</v>
      </c>
      <c r="AC173" s="33" t="s">
        <v>42</v>
      </c>
    </row>
    <row r="174" spans="1:29" s="4" customFormat="1" ht="65.25" customHeight="1">
      <c r="A174" s="4" t="s">
        <v>115</v>
      </c>
      <c r="B174" s="16" t="s">
        <v>116</v>
      </c>
      <c r="E174" s="4" t="s">
        <v>117</v>
      </c>
      <c r="F174" s="4" t="s">
        <v>118</v>
      </c>
      <c r="G174" s="33" t="s">
        <v>42</v>
      </c>
      <c r="H174" s="33" t="s">
        <v>879</v>
      </c>
      <c r="I174" s="4" t="s">
        <v>880</v>
      </c>
      <c r="J174" s="4" t="s">
        <v>557</v>
      </c>
      <c r="M174" s="4" t="s">
        <v>564</v>
      </c>
      <c r="Q174" s="33" t="s">
        <v>881</v>
      </c>
      <c r="R174" s="33" t="s">
        <v>42</v>
      </c>
      <c r="S174" s="33" t="s">
        <v>32</v>
      </c>
      <c r="T174" s="33" t="s">
        <v>42</v>
      </c>
      <c r="U174" s="33" t="s">
        <v>42</v>
      </c>
      <c r="V174" s="33" t="s">
        <v>42</v>
      </c>
      <c r="W174" s="4" t="s">
        <v>42</v>
      </c>
      <c r="X174" s="4" t="s">
        <v>42</v>
      </c>
      <c r="Y174" s="33" t="s">
        <v>425</v>
      </c>
      <c r="Z174" s="33" t="s">
        <v>425</v>
      </c>
      <c r="AA174" s="33" t="s">
        <v>42</v>
      </c>
      <c r="AB174" s="33" t="s">
        <v>425</v>
      </c>
      <c r="AC174" s="33" t="s">
        <v>42</v>
      </c>
    </row>
    <row r="175" spans="1:29" s="4" customFormat="1" ht="65.25" customHeight="1">
      <c r="A175" s="4" t="s">
        <v>115</v>
      </c>
      <c r="B175" s="16" t="s">
        <v>116</v>
      </c>
      <c r="E175" s="4" t="s">
        <v>117</v>
      </c>
      <c r="F175" s="4" t="s">
        <v>118</v>
      </c>
      <c r="G175" s="33" t="s">
        <v>42</v>
      </c>
      <c r="H175" s="33" t="s">
        <v>882</v>
      </c>
      <c r="I175" s="4" t="s">
        <v>883</v>
      </c>
      <c r="J175" s="4" t="s">
        <v>557</v>
      </c>
      <c r="M175" s="4" t="s">
        <v>558</v>
      </c>
      <c r="Q175" s="33" t="s">
        <v>884</v>
      </c>
      <c r="R175" s="33" t="s">
        <v>42</v>
      </c>
      <c r="S175" s="34" t="s">
        <v>32</v>
      </c>
      <c r="T175" s="35" t="s">
        <v>42</v>
      </c>
      <c r="U175" s="33" t="s">
        <v>42</v>
      </c>
      <c r="V175" s="33" t="s">
        <v>42</v>
      </c>
      <c r="W175" s="35" t="s">
        <v>42</v>
      </c>
      <c r="X175" s="35" t="s">
        <v>42</v>
      </c>
      <c r="Y175" s="33" t="s">
        <v>425</v>
      </c>
      <c r="Z175" s="33" t="s">
        <v>425</v>
      </c>
      <c r="AA175" s="33" t="s">
        <v>42</v>
      </c>
      <c r="AB175" s="33" t="s">
        <v>425</v>
      </c>
      <c r="AC175" s="33" t="s">
        <v>42</v>
      </c>
    </row>
    <row r="176" spans="1:29" ht="65.25" customHeight="1">
      <c r="A176" s="4" t="s">
        <v>119</v>
      </c>
      <c r="B176" s="16" t="s">
        <v>120</v>
      </c>
      <c r="C176" s="4"/>
      <c r="D176" s="4"/>
      <c r="E176" s="4" t="s">
        <v>121</v>
      </c>
      <c r="F176" s="4" t="s">
        <v>121</v>
      </c>
      <c r="G176" s="33" t="s">
        <v>42</v>
      </c>
      <c r="H176" s="33" t="s">
        <v>885</v>
      </c>
      <c r="I176" s="4" t="s">
        <v>886</v>
      </c>
      <c r="J176" s="4" t="s">
        <v>13</v>
      </c>
      <c r="K176" s="4"/>
      <c r="L176" s="4"/>
      <c r="M176" s="4" t="s">
        <v>429</v>
      </c>
      <c r="N176" s="4" t="s">
        <v>527</v>
      </c>
      <c r="O176" s="4"/>
      <c r="P176" s="4"/>
      <c r="Q176" s="33" t="s">
        <v>887</v>
      </c>
      <c r="R176" s="33" t="s">
        <v>42</v>
      </c>
      <c r="S176" s="34" t="s">
        <v>32</v>
      </c>
      <c r="T176" s="33" t="s">
        <v>42</v>
      </c>
      <c r="U176" s="33" t="s">
        <v>42</v>
      </c>
      <c r="V176" s="33" t="s">
        <v>42</v>
      </c>
      <c r="W176" s="35" t="s">
        <v>42</v>
      </c>
      <c r="X176" s="35" t="s">
        <v>42</v>
      </c>
      <c r="Y176" s="33" t="s">
        <v>425</v>
      </c>
      <c r="Z176" s="33" t="s">
        <v>425</v>
      </c>
      <c r="AA176" s="33" t="s">
        <v>42</v>
      </c>
      <c r="AB176" s="33" t="s">
        <v>425</v>
      </c>
      <c r="AC176" s="33" t="s">
        <v>42</v>
      </c>
    </row>
    <row r="177" spans="1:29" ht="65.25" customHeight="1">
      <c r="A177" s="4" t="s">
        <v>119</v>
      </c>
      <c r="B177" s="16" t="s">
        <v>120</v>
      </c>
      <c r="C177" s="4"/>
      <c r="D177" s="4"/>
      <c r="E177" s="4" t="s">
        <v>121</v>
      </c>
      <c r="F177" s="4" t="s">
        <v>121</v>
      </c>
      <c r="G177" s="33" t="s">
        <v>42</v>
      </c>
      <c r="H177" s="33" t="s">
        <v>888</v>
      </c>
      <c r="I177" s="4" t="s">
        <v>767</v>
      </c>
      <c r="J177" s="4" t="s">
        <v>13</v>
      </c>
      <c r="K177" s="4" t="s">
        <v>420</v>
      </c>
      <c r="L177" s="4"/>
      <c r="M177" s="4" t="s">
        <v>422</v>
      </c>
      <c r="N177" s="4" t="s">
        <v>527</v>
      </c>
      <c r="O177" s="4"/>
      <c r="P177" s="4"/>
      <c r="Q177" s="33" t="s">
        <v>887</v>
      </c>
      <c r="R177" s="33" t="s">
        <v>42</v>
      </c>
      <c r="S177" s="34" t="s">
        <v>32</v>
      </c>
      <c r="T177" s="33" t="s">
        <v>42</v>
      </c>
      <c r="U177" s="33" t="s">
        <v>42</v>
      </c>
      <c r="V177" s="33" t="s">
        <v>42</v>
      </c>
      <c r="W177" s="35" t="s">
        <v>42</v>
      </c>
      <c r="X177" s="35" t="s">
        <v>42</v>
      </c>
      <c r="Y177" s="33" t="s">
        <v>424</v>
      </c>
      <c r="Z177" s="33" t="s">
        <v>425</v>
      </c>
      <c r="AA177" s="33" t="s">
        <v>42</v>
      </c>
      <c r="AB177" s="33" t="s">
        <v>425</v>
      </c>
      <c r="AC177" s="33" t="s">
        <v>42</v>
      </c>
    </row>
    <row r="178" spans="1:29" ht="65.25" customHeight="1">
      <c r="A178" s="4" t="s">
        <v>119</v>
      </c>
      <c r="B178" s="16" t="s">
        <v>120</v>
      </c>
      <c r="C178" s="4"/>
      <c r="D178" s="4"/>
      <c r="E178" s="4" t="s">
        <v>121</v>
      </c>
      <c r="F178" s="4" t="s">
        <v>121</v>
      </c>
      <c r="G178" s="33" t="s">
        <v>42</v>
      </c>
      <c r="H178" s="33" t="s">
        <v>889</v>
      </c>
      <c r="I178" s="4" t="s">
        <v>769</v>
      </c>
      <c r="J178" s="4" t="s">
        <v>13</v>
      </c>
      <c r="K178" s="4"/>
      <c r="L178" s="4"/>
      <c r="M178" s="4" t="s">
        <v>428</v>
      </c>
      <c r="N178" s="4"/>
      <c r="O178" s="4"/>
      <c r="P178" s="4"/>
      <c r="Q178" s="33" t="s">
        <v>890</v>
      </c>
      <c r="R178" s="33" t="s">
        <v>42</v>
      </c>
      <c r="S178" s="34" t="s">
        <v>32</v>
      </c>
      <c r="T178" s="33" t="s">
        <v>42</v>
      </c>
      <c r="U178" s="33" t="s">
        <v>42</v>
      </c>
      <c r="V178" s="33" t="s">
        <v>42</v>
      </c>
      <c r="W178" s="35" t="s">
        <v>42</v>
      </c>
      <c r="X178" s="35" t="s">
        <v>42</v>
      </c>
      <c r="Y178" s="33" t="s">
        <v>424</v>
      </c>
      <c r="Z178" s="33" t="s">
        <v>425</v>
      </c>
      <c r="AA178" s="33" t="s">
        <v>42</v>
      </c>
      <c r="AB178" s="33" t="s">
        <v>425</v>
      </c>
      <c r="AC178" s="33" t="s">
        <v>42</v>
      </c>
    </row>
    <row r="179" spans="1:29" ht="65.25" customHeight="1">
      <c r="A179" s="4" t="s">
        <v>119</v>
      </c>
      <c r="B179" s="16" t="s">
        <v>120</v>
      </c>
      <c r="C179" s="4"/>
      <c r="D179" s="4"/>
      <c r="E179" s="4" t="s">
        <v>121</v>
      </c>
      <c r="F179" s="4" t="s">
        <v>121</v>
      </c>
      <c r="G179" s="33" t="s">
        <v>42</v>
      </c>
      <c r="H179" s="33" t="s">
        <v>891</v>
      </c>
      <c r="I179" s="4" t="s">
        <v>774</v>
      </c>
      <c r="J179" s="4" t="s">
        <v>17</v>
      </c>
      <c r="K179" s="4"/>
      <c r="L179" s="4"/>
      <c r="M179" s="4" t="s">
        <v>528</v>
      </c>
      <c r="N179" s="4"/>
      <c r="O179" s="4"/>
      <c r="P179" s="4"/>
      <c r="Q179" s="33" t="s">
        <v>887</v>
      </c>
      <c r="R179" s="33" t="s">
        <v>42</v>
      </c>
      <c r="S179" s="34" t="s">
        <v>32</v>
      </c>
      <c r="T179" s="33" t="s">
        <v>42</v>
      </c>
      <c r="U179" s="33" t="s">
        <v>42</v>
      </c>
      <c r="V179" s="33" t="s">
        <v>42</v>
      </c>
      <c r="W179" s="35" t="s">
        <v>42</v>
      </c>
      <c r="X179" s="35" t="s">
        <v>42</v>
      </c>
      <c r="Y179" s="33" t="s">
        <v>425</v>
      </c>
      <c r="Z179" s="33" t="s">
        <v>425</v>
      </c>
      <c r="AA179" s="33" t="s">
        <v>42</v>
      </c>
      <c r="AB179" s="33" t="s">
        <v>425</v>
      </c>
      <c r="AC179" s="33" t="s">
        <v>42</v>
      </c>
    </row>
    <row r="180" spans="1:29" ht="65.25" customHeight="1">
      <c r="A180" s="4" t="s">
        <v>119</v>
      </c>
      <c r="B180" s="16" t="s">
        <v>120</v>
      </c>
      <c r="C180" s="4"/>
      <c r="D180" s="4"/>
      <c r="E180" s="4" t="s">
        <v>121</v>
      </c>
      <c r="F180" s="4" t="s">
        <v>121</v>
      </c>
      <c r="G180" s="33" t="s">
        <v>42</v>
      </c>
      <c r="H180" s="33" t="s">
        <v>892</v>
      </c>
      <c r="I180" s="4" t="s">
        <v>779</v>
      </c>
      <c r="J180" s="4" t="s">
        <v>420</v>
      </c>
      <c r="K180" s="4"/>
      <c r="L180" s="4"/>
      <c r="M180" s="4" t="s">
        <v>461</v>
      </c>
      <c r="N180" s="4"/>
      <c r="O180" s="4"/>
      <c r="P180" s="4"/>
      <c r="Q180" s="33" t="s">
        <v>887</v>
      </c>
      <c r="R180" s="33" t="s">
        <v>42</v>
      </c>
      <c r="S180" s="34" t="s">
        <v>32</v>
      </c>
      <c r="T180" s="33" t="s">
        <v>42</v>
      </c>
      <c r="U180" s="33" t="s">
        <v>42</v>
      </c>
      <c r="V180" s="33" t="s">
        <v>42</v>
      </c>
      <c r="W180" s="35" t="s">
        <v>42</v>
      </c>
      <c r="X180" s="35" t="s">
        <v>42</v>
      </c>
      <c r="Y180" s="33" t="s">
        <v>425</v>
      </c>
      <c r="Z180" s="33" t="s">
        <v>425</v>
      </c>
      <c r="AA180" s="33" t="s">
        <v>42</v>
      </c>
      <c r="AB180" s="33" t="s">
        <v>425</v>
      </c>
      <c r="AC180" s="33" t="s">
        <v>42</v>
      </c>
    </row>
    <row r="181" spans="1:29" ht="65.25" customHeight="1">
      <c r="A181" s="4" t="s">
        <v>119</v>
      </c>
      <c r="B181" s="16" t="s">
        <v>120</v>
      </c>
      <c r="C181" s="4"/>
      <c r="D181" s="4"/>
      <c r="E181" s="4" t="s">
        <v>121</v>
      </c>
      <c r="F181" s="4" t="s">
        <v>121</v>
      </c>
      <c r="G181" s="33" t="s">
        <v>42</v>
      </c>
      <c r="H181" s="33" t="s">
        <v>893</v>
      </c>
      <c r="I181" s="4" t="s">
        <v>591</v>
      </c>
      <c r="J181" s="4" t="s">
        <v>420</v>
      </c>
      <c r="K181" s="4"/>
      <c r="L181" s="4"/>
      <c r="M181" s="4" t="s">
        <v>541</v>
      </c>
      <c r="N181" s="4"/>
      <c r="O181" s="4"/>
      <c r="P181" s="4"/>
      <c r="Q181" s="33" t="s">
        <v>887</v>
      </c>
      <c r="R181" s="33" t="s">
        <v>42</v>
      </c>
      <c r="S181" s="34" t="s">
        <v>32</v>
      </c>
      <c r="T181" s="33" t="s">
        <v>42</v>
      </c>
      <c r="U181" s="33" t="s">
        <v>42</v>
      </c>
      <c r="V181" s="33" t="s">
        <v>42</v>
      </c>
      <c r="W181" s="35" t="s">
        <v>42</v>
      </c>
      <c r="X181" s="35" t="s">
        <v>42</v>
      </c>
      <c r="Y181" s="33" t="s">
        <v>424</v>
      </c>
      <c r="Z181" s="33" t="s">
        <v>425</v>
      </c>
      <c r="AA181" s="33" t="s">
        <v>42</v>
      </c>
      <c r="AB181" s="33" t="s">
        <v>425</v>
      </c>
      <c r="AC181" s="33" t="s">
        <v>42</v>
      </c>
    </row>
    <row r="182" spans="1:29" ht="65.25" customHeight="1">
      <c r="A182" s="4" t="s">
        <v>119</v>
      </c>
      <c r="B182" s="16" t="s">
        <v>120</v>
      </c>
      <c r="C182" s="4"/>
      <c r="D182" s="4"/>
      <c r="E182" s="4" t="s">
        <v>121</v>
      </c>
      <c r="F182" s="4" t="s">
        <v>121</v>
      </c>
      <c r="G182" s="33" t="s">
        <v>42</v>
      </c>
      <c r="H182" s="33" t="s">
        <v>894</v>
      </c>
      <c r="I182" s="4" t="s">
        <v>782</v>
      </c>
      <c r="J182" s="4" t="s">
        <v>487</v>
      </c>
      <c r="K182" s="4"/>
      <c r="L182" s="4"/>
      <c r="M182" s="4" t="s">
        <v>552</v>
      </c>
      <c r="N182" s="4"/>
      <c r="O182" s="4"/>
      <c r="P182" s="4"/>
      <c r="Q182" s="33" t="s">
        <v>887</v>
      </c>
      <c r="R182" s="33" t="s">
        <v>42</v>
      </c>
      <c r="S182" s="34" t="s">
        <v>32</v>
      </c>
      <c r="T182" s="33" t="s">
        <v>42</v>
      </c>
      <c r="U182" s="33" t="s">
        <v>42</v>
      </c>
      <c r="V182" s="33" t="s">
        <v>42</v>
      </c>
      <c r="W182" s="35" t="s">
        <v>42</v>
      </c>
      <c r="X182" s="35" t="s">
        <v>42</v>
      </c>
      <c r="Y182" s="33" t="s">
        <v>425</v>
      </c>
      <c r="Z182" s="33" t="s">
        <v>425</v>
      </c>
      <c r="AA182" s="33" t="s">
        <v>42</v>
      </c>
      <c r="AB182" s="33" t="s">
        <v>425</v>
      </c>
      <c r="AC182" s="33" t="s">
        <v>42</v>
      </c>
    </row>
    <row r="183" spans="1:29" ht="65.25" customHeight="1">
      <c r="A183" s="4" t="s">
        <v>119</v>
      </c>
      <c r="B183" s="16" t="s">
        <v>120</v>
      </c>
      <c r="C183" s="4"/>
      <c r="D183" s="4"/>
      <c r="E183" s="4" t="s">
        <v>121</v>
      </c>
      <c r="F183" s="4" t="s">
        <v>121</v>
      </c>
      <c r="G183" s="33" t="s">
        <v>42</v>
      </c>
      <c r="H183" s="33" t="s">
        <v>895</v>
      </c>
      <c r="I183" s="4" t="s">
        <v>594</v>
      </c>
      <c r="J183" s="4" t="s">
        <v>17</v>
      </c>
      <c r="K183" s="4"/>
      <c r="L183" s="4"/>
      <c r="M183" s="4" t="s">
        <v>705</v>
      </c>
      <c r="N183" s="4" t="s">
        <v>551</v>
      </c>
      <c r="O183" s="4" t="s">
        <v>576</v>
      </c>
      <c r="P183" s="4"/>
      <c r="Q183" s="33" t="s">
        <v>887</v>
      </c>
      <c r="R183" s="33" t="s">
        <v>42</v>
      </c>
      <c r="S183" s="34" t="s">
        <v>32</v>
      </c>
      <c r="T183" s="33" t="s">
        <v>42</v>
      </c>
      <c r="U183" s="33" t="s">
        <v>42</v>
      </c>
      <c r="V183" s="33" t="s">
        <v>42</v>
      </c>
      <c r="W183" s="35" t="s">
        <v>42</v>
      </c>
      <c r="X183" s="35" t="s">
        <v>42</v>
      </c>
      <c r="Y183" s="33" t="s">
        <v>425</v>
      </c>
      <c r="Z183" s="33" t="s">
        <v>425</v>
      </c>
      <c r="AA183" s="33" t="s">
        <v>42</v>
      </c>
      <c r="AB183" s="33" t="s">
        <v>425</v>
      </c>
      <c r="AC183" s="33" t="s">
        <v>42</v>
      </c>
    </row>
    <row r="184" spans="1:29" ht="65.25" customHeight="1">
      <c r="A184" s="4" t="s">
        <v>119</v>
      </c>
      <c r="B184" s="16" t="s">
        <v>120</v>
      </c>
      <c r="C184" s="4"/>
      <c r="D184" s="4"/>
      <c r="E184" s="4" t="s">
        <v>121</v>
      </c>
      <c r="F184" s="4" t="s">
        <v>121</v>
      </c>
      <c r="G184" s="33" t="s">
        <v>42</v>
      </c>
      <c r="H184" s="33" t="s">
        <v>896</v>
      </c>
      <c r="I184" s="4" t="s">
        <v>897</v>
      </c>
      <c r="J184" s="4" t="s">
        <v>17</v>
      </c>
      <c r="K184" s="4"/>
      <c r="L184" s="4"/>
      <c r="M184" s="4" t="s">
        <v>552</v>
      </c>
      <c r="N184" s="4" t="s">
        <v>607</v>
      </c>
      <c r="O184" s="4"/>
      <c r="P184" s="4"/>
      <c r="Q184" s="33" t="s">
        <v>887</v>
      </c>
      <c r="R184" s="33" t="s">
        <v>42</v>
      </c>
      <c r="S184" s="34" t="s">
        <v>32</v>
      </c>
      <c r="T184" s="33" t="s">
        <v>42</v>
      </c>
      <c r="U184" s="33" t="s">
        <v>42</v>
      </c>
      <c r="V184" s="33" t="s">
        <v>42</v>
      </c>
      <c r="W184" s="35" t="s">
        <v>42</v>
      </c>
      <c r="X184" s="35" t="s">
        <v>42</v>
      </c>
      <c r="Y184" s="33" t="s">
        <v>425</v>
      </c>
      <c r="Z184" s="33" t="s">
        <v>425</v>
      </c>
      <c r="AA184" s="33" t="s">
        <v>42</v>
      </c>
      <c r="AB184" s="33" t="s">
        <v>425</v>
      </c>
      <c r="AC184" s="33" t="s">
        <v>42</v>
      </c>
    </row>
    <row r="185" spans="1:29" ht="65.25" customHeight="1">
      <c r="A185" s="4" t="s">
        <v>119</v>
      </c>
      <c r="B185" s="16" t="s">
        <v>120</v>
      </c>
      <c r="C185" s="4"/>
      <c r="D185" s="4"/>
      <c r="E185" s="4" t="s">
        <v>121</v>
      </c>
      <c r="F185" s="4" t="s">
        <v>121</v>
      </c>
      <c r="G185" s="33" t="s">
        <v>42</v>
      </c>
      <c r="H185" s="33" t="s">
        <v>898</v>
      </c>
      <c r="I185" s="4" t="s">
        <v>597</v>
      </c>
      <c r="J185" s="4" t="s">
        <v>17</v>
      </c>
      <c r="K185" s="4"/>
      <c r="L185" s="4"/>
      <c r="M185" s="4" t="s">
        <v>488</v>
      </c>
      <c r="N185" s="4"/>
      <c r="O185" s="4"/>
      <c r="P185" s="4"/>
      <c r="Q185" s="33" t="s">
        <v>887</v>
      </c>
      <c r="R185" s="33" t="s">
        <v>42</v>
      </c>
      <c r="S185" s="34" t="s">
        <v>32</v>
      </c>
      <c r="T185" s="33" t="s">
        <v>42</v>
      </c>
      <c r="U185" s="33" t="s">
        <v>42</v>
      </c>
      <c r="V185" s="33" t="s">
        <v>42</v>
      </c>
      <c r="W185" s="35" t="s">
        <v>42</v>
      </c>
      <c r="X185" s="35" t="s">
        <v>42</v>
      </c>
      <c r="Y185" s="33" t="s">
        <v>424</v>
      </c>
      <c r="Z185" s="33" t="s">
        <v>425</v>
      </c>
      <c r="AA185" s="33" t="s">
        <v>42</v>
      </c>
      <c r="AB185" s="33" t="s">
        <v>425</v>
      </c>
      <c r="AC185" s="33" t="s">
        <v>42</v>
      </c>
    </row>
    <row r="186" spans="1:29" ht="65.25" customHeight="1">
      <c r="A186" s="4" t="s">
        <v>119</v>
      </c>
      <c r="B186" s="16" t="s">
        <v>120</v>
      </c>
      <c r="C186" s="4"/>
      <c r="D186" s="4"/>
      <c r="E186" s="4" t="s">
        <v>121</v>
      </c>
      <c r="F186" s="4" t="s">
        <v>121</v>
      </c>
      <c r="G186" s="33" t="s">
        <v>42</v>
      </c>
      <c r="H186" s="33" t="s">
        <v>899</v>
      </c>
      <c r="I186" s="4" t="s">
        <v>900</v>
      </c>
      <c r="J186" s="4" t="s">
        <v>557</v>
      </c>
      <c r="K186" s="4"/>
      <c r="L186" s="4"/>
      <c r="M186" s="4" t="s">
        <v>558</v>
      </c>
      <c r="N186" s="4"/>
      <c r="O186" s="4"/>
      <c r="P186" s="4"/>
      <c r="Q186" s="33" t="s">
        <v>887</v>
      </c>
      <c r="R186" s="33" t="s">
        <v>42</v>
      </c>
      <c r="S186" s="34" t="s">
        <v>32</v>
      </c>
      <c r="T186" s="33" t="s">
        <v>42</v>
      </c>
      <c r="U186" s="33" t="s">
        <v>42</v>
      </c>
      <c r="V186" s="33" t="s">
        <v>42</v>
      </c>
      <c r="W186" s="35" t="s">
        <v>42</v>
      </c>
      <c r="X186" s="35" t="s">
        <v>42</v>
      </c>
      <c r="Y186" s="33" t="s">
        <v>425</v>
      </c>
      <c r="Z186" s="33" t="s">
        <v>425</v>
      </c>
      <c r="AA186" s="33" t="s">
        <v>42</v>
      </c>
      <c r="AB186" s="33" t="s">
        <v>425</v>
      </c>
      <c r="AC186" s="33" t="s">
        <v>42</v>
      </c>
    </row>
    <row r="187" spans="1:29" ht="65.25" customHeight="1">
      <c r="A187" s="4" t="s">
        <v>119</v>
      </c>
      <c r="B187" s="16" t="s">
        <v>120</v>
      </c>
      <c r="C187" s="4"/>
      <c r="D187" s="4"/>
      <c r="E187" s="4" t="s">
        <v>121</v>
      </c>
      <c r="F187" s="4" t="s">
        <v>121</v>
      </c>
      <c r="G187" s="33" t="s">
        <v>42</v>
      </c>
      <c r="H187" s="33" t="s">
        <v>901</v>
      </c>
      <c r="I187" s="4" t="s">
        <v>902</v>
      </c>
      <c r="J187" s="4" t="s">
        <v>557</v>
      </c>
      <c r="K187" s="4"/>
      <c r="L187" s="4"/>
      <c r="M187" s="4" t="s">
        <v>601</v>
      </c>
      <c r="N187" s="4" t="s">
        <v>558</v>
      </c>
      <c r="O187" s="4"/>
      <c r="P187" s="4"/>
      <c r="Q187" s="33" t="s">
        <v>887</v>
      </c>
      <c r="R187" s="33" t="s">
        <v>42</v>
      </c>
      <c r="S187" s="34" t="s">
        <v>32</v>
      </c>
      <c r="T187" s="33" t="s">
        <v>42</v>
      </c>
      <c r="U187" s="33" t="s">
        <v>42</v>
      </c>
      <c r="V187" s="33" t="s">
        <v>42</v>
      </c>
      <c r="W187" s="35" t="s">
        <v>42</v>
      </c>
      <c r="X187" s="35" t="s">
        <v>42</v>
      </c>
      <c r="Y187" s="33" t="s">
        <v>424</v>
      </c>
      <c r="Z187" s="33" t="s">
        <v>425</v>
      </c>
      <c r="AA187" s="33" t="s">
        <v>42</v>
      </c>
      <c r="AB187" s="33" t="s">
        <v>425</v>
      </c>
      <c r="AC187" s="33" t="s">
        <v>42</v>
      </c>
    </row>
    <row r="188" spans="1:29" ht="65.25" customHeight="1">
      <c r="A188" s="4" t="s">
        <v>127</v>
      </c>
      <c r="B188" s="37" t="s">
        <v>128</v>
      </c>
      <c r="C188" s="4"/>
      <c r="D188" s="4"/>
      <c r="E188" s="4" t="s">
        <v>129</v>
      </c>
      <c r="F188" s="4" t="s">
        <v>129</v>
      </c>
      <c r="G188" s="33" t="s">
        <v>42</v>
      </c>
      <c r="H188" s="33" t="s">
        <v>903</v>
      </c>
      <c r="I188" s="4" t="s">
        <v>904</v>
      </c>
      <c r="J188" s="4" t="s">
        <v>420</v>
      </c>
      <c r="K188" s="4"/>
      <c r="L188" s="4"/>
      <c r="M188" s="4" t="s">
        <v>493</v>
      </c>
      <c r="N188" s="4"/>
      <c r="O188" s="4"/>
      <c r="P188" s="4"/>
      <c r="Q188" s="33" t="s">
        <v>905</v>
      </c>
      <c r="R188" s="33" t="s">
        <v>32</v>
      </c>
      <c r="S188" s="35">
        <v>1230</v>
      </c>
      <c r="T188" s="33" t="s">
        <v>561</v>
      </c>
      <c r="U188" s="35" t="s">
        <v>42</v>
      </c>
      <c r="V188" s="33" t="s">
        <v>42</v>
      </c>
      <c r="W188" s="4" t="s">
        <v>474</v>
      </c>
      <c r="X188" s="4" t="s">
        <v>42</v>
      </c>
      <c r="Y188" s="33" t="s">
        <v>490</v>
      </c>
      <c r="Z188" s="33" t="s">
        <v>446</v>
      </c>
      <c r="AA188" s="4" t="s">
        <v>474</v>
      </c>
      <c r="AB188" s="33" t="s">
        <v>446</v>
      </c>
      <c r="AC188" s="4" t="s">
        <v>474</v>
      </c>
    </row>
    <row r="189" spans="1:29" ht="65.25" customHeight="1">
      <c r="A189" s="4" t="s">
        <v>127</v>
      </c>
      <c r="B189" s="39" t="s">
        <v>128</v>
      </c>
      <c r="C189" s="4"/>
      <c r="D189" s="4"/>
      <c r="E189" s="4" t="s">
        <v>129</v>
      </c>
      <c r="F189" s="4" t="s">
        <v>129</v>
      </c>
      <c r="G189" s="33" t="s">
        <v>42</v>
      </c>
      <c r="H189" s="33" t="s">
        <v>906</v>
      </c>
      <c r="I189" s="4" t="s">
        <v>907</v>
      </c>
      <c r="J189" s="4" t="s">
        <v>420</v>
      </c>
      <c r="K189" s="4"/>
      <c r="L189" s="4"/>
      <c r="M189" s="4" t="s">
        <v>461</v>
      </c>
      <c r="N189" s="4" t="s">
        <v>423</v>
      </c>
      <c r="O189" s="4"/>
      <c r="P189" s="4"/>
      <c r="Q189" s="33" t="s">
        <v>908</v>
      </c>
      <c r="R189" s="33" t="s">
        <v>32</v>
      </c>
      <c r="S189" s="35">
        <v>138</v>
      </c>
      <c r="T189" s="33" t="s">
        <v>469</v>
      </c>
      <c r="U189" s="35" t="s">
        <v>42</v>
      </c>
      <c r="V189" s="33" t="s">
        <v>42</v>
      </c>
      <c r="W189" s="4" t="s">
        <v>31</v>
      </c>
      <c r="X189" s="4" t="s">
        <v>42</v>
      </c>
      <c r="Y189" s="33" t="s">
        <v>424</v>
      </c>
      <c r="Z189" s="33" t="s">
        <v>425</v>
      </c>
      <c r="AA189" s="33" t="s">
        <v>42</v>
      </c>
      <c r="AB189" s="33" t="s">
        <v>425</v>
      </c>
      <c r="AC189" s="33" t="s">
        <v>42</v>
      </c>
    </row>
    <row r="190" spans="1:29" ht="65.25" customHeight="1">
      <c r="A190" s="4" t="s">
        <v>127</v>
      </c>
      <c r="B190" s="37" t="s">
        <v>128</v>
      </c>
      <c r="C190" s="4"/>
      <c r="D190" s="4"/>
      <c r="E190" s="4" t="s">
        <v>129</v>
      </c>
      <c r="F190" s="4" t="s">
        <v>129</v>
      </c>
      <c r="G190" s="33" t="s">
        <v>42</v>
      </c>
      <c r="H190" s="33" t="s">
        <v>909</v>
      </c>
      <c r="I190" s="4" t="s">
        <v>910</v>
      </c>
      <c r="J190" s="4" t="s">
        <v>13</v>
      </c>
      <c r="K190" s="4"/>
      <c r="L190" s="4"/>
      <c r="M190" s="4" t="s">
        <v>428</v>
      </c>
      <c r="N190" s="4"/>
      <c r="O190" s="4"/>
      <c r="P190" s="4"/>
      <c r="Q190" s="33" t="s">
        <v>908</v>
      </c>
      <c r="R190" s="33" t="s">
        <v>32</v>
      </c>
      <c r="S190" s="35">
        <v>364</v>
      </c>
      <c r="T190" s="33" t="s">
        <v>469</v>
      </c>
      <c r="U190" s="35" t="s">
        <v>42</v>
      </c>
      <c r="V190" s="33" t="s">
        <v>42</v>
      </c>
      <c r="W190" s="4" t="s">
        <v>474</v>
      </c>
      <c r="X190" s="4" t="s">
        <v>42</v>
      </c>
      <c r="Y190" s="33" t="s">
        <v>424</v>
      </c>
      <c r="Z190" s="33" t="s">
        <v>446</v>
      </c>
      <c r="AA190" s="4" t="s">
        <v>474</v>
      </c>
      <c r="AB190" s="33" t="s">
        <v>446</v>
      </c>
      <c r="AC190" s="4" t="s">
        <v>474</v>
      </c>
    </row>
    <row r="191" spans="1:29" ht="65.25" customHeight="1">
      <c r="A191" s="4" t="s">
        <v>127</v>
      </c>
      <c r="B191" s="37" t="s">
        <v>128</v>
      </c>
      <c r="C191" s="4"/>
      <c r="D191" s="4"/>
      <c r="E191" s="4" t="s">
        <v>129</v>
      </c>
      <c r="F191" s="4" t="s">
        <v>129</v>
      </c>
      <c r="G191" s="33" t="s">
        <v>42</v>
      </c>
      <c r="H191" s="33" t="s">
        <v>911</v>
      </c>
      <c r="I191" s="4" t="s">
        <v>912</v>
      </c>
      <c r="J191" s="4" t="s">
        <v>16</v>
      </c>
      <c r="K191" s="4"/>
      <c r="L191" s="4"/>
      <c r="M191" s="4" t="s">
        <v>458</v>
      </c>
      <c r="N191" s="4"/>
      <c r="O191" s="4"/>
      <c r="P191" s="4"/>
      <c r="Q191" s="33" t="s">
        <v>908</v>
      </c>
      <c r="R191" s="33" t="s">
        <v>32</v>
      </c>
      <c r="S191" s="35">
        <v>180</v>
      </c>
      <c r="T191" s="33" t="s">
        <v>469</v>
      </c>
      <c r="U191" s="35" t="s">
        <v>42</v>
      </c>
      <c r="V191" s="33" t="s">
        <v>42</v>
      </c>
      <c r="W191" s="4" t="s">
        <v>474</v>
      </c>
      <c r="X191" s="4" t="s">
        <v>42</v>
      </c>
      <c r="Y191" s="33" t="s">
        <v>424</v>
      </c>
      <c r="Z191" s="33" t="s">
        <v>446</v>
      </c>
      <c r="AA191" s="4" t="s">
        <v>474</v>
      </c>
      <c r="AB191" s="33" t="s">
        <v>446</v>
      </c>
      <c r="AC191" s="4" t="s">
        <v>474</v>
      </c>
    </row>
    <row r="192" spans="1:29" ht="65.25" customHeight="1">
      <c r="A192" s="4" t="s">
        <v>127</v>
      </c>
      <c r="B192" s="39" t="s">
        <v>128</v>
      </c>
      <c r="C192" s="4"/>
      <c r="D192" s="4"/>
      <c r="E192" s="4" t="s">
        <v>129</v>
      </c>
      <c r="F192" s="4" t="s">
        <v>129</v>
      </c>
      <c r="G192" s="33" t="s">
        <v>42</v>
      </c>
      <c r="H192" s="33" t="s">
        <v>913</v>
      </c>
      <c r="I192" s="4" t="s">
        <v>914</v>
      </c>
      <c r="J192" s="4" t="s">
        <v>16</v>
      </c>
      <c r="K192" s="4"/>
      <c r="L192" s="4"/>
      <c r="M192" s="4" t="s">
        <v>466</v>
      </c>
      <c r="N192" s="4"/>
      <c r="O192" s="4"/>
      <c r="P192" s="4"/>
      <c r="Q192" s="33" t="s">
        <v>908</v>
      </c>
      <c r="R192" s="33" t="s">
        <v>42</v>
      </c>
      <c r="S192" s="35" t="s">
        <v>32</v>
      </c>
      <c r="T192" s="33" t="s">
        <v>42</v>
      </c>
      <c r="U192" s="35" t="s">
        <v>42</v>
      </c>
      <c r="V192" s="33" t="s">
        <v>42</v>
      </c>
      <c r="W192" s="4" t="s">
        <v>42</v>
      </c>
      <c r="X192" s="4" t="s">
        <v>42</v>
      </c>
      <c r="Y192" s="33" t="s">
        <v>424</v>
      </c>
      <c r="Z192" s="33" t="s">
        <v>425</v>
      </c>
      <c r="AA192" s="33" t="s">
        <v>42</v>
      </c>
      <c r="AB192" s="33" t="s">
        <v>425</v>
      </c>
      <c r="AC192" s="33" t="s">
        <v>42</v>
      </c>
    </row>
    <row r="193" spans="1:29" ht="65.25" customHeight="1">
      <c r="A193" s="4" t="s">
        <v>130</v>
      </c>
      <c r="B193" s="37" t="s">
        <v>915</v>
      </c>
      <c r="C193" s="4"/>
      <c r="D193" s="4"/>
      <c r="E193" s="4" t="s">
        <v>132</v>
      </c>
      <c r="F193" s="4" t="s">
        <v>133</v>
      </c>
      <c r="G193" s="33" t="s">
        <v>42</v>
      </c>
      <c r="H193" s="33" t="s">
        <v>916</v>
      </c>
      <c r="I193" s="4" t="s">
        <v>917</v>
      </c>
      <c r="J193" s="4" t="s">
        <v>16</v>
      </c>
      <c r="K193" s="4"/>
      <c r="L193" s="4"/>
      <c r="M193" s="4" t="s">
        <v>458</v>
      </c>
      <c r="N193" s="4"/>
      <c r="O193" s="4"/>
      <c r="P193" s="4"/>
      <c r="Q193" s="33" t="s">
        <v>133</v>
      </c>
      <c r="R193" s="33" t="s">
        <v>32</v>
      </c>
      <c r="S193" s="35">
        <v>210.51</v>
      </c>
      <c r="T193" s="33" t="s">
        <v>32</v>
      </c>
      <c r="U193" s="35" t="s">
        <v>42</v>
      </c>
      <c r="V193" s="33" t="s">
        <v>42</v>
      </c>
      <c r="W193" s="4" t="s">
        <v>53</v>
      </c>
      <c r="X193" s="4" t="s">
        <v>43</v>
      </c>
      <c r="Y193" s="33" t="s">
        <v>425</v>
      </c>
      <c r="Z193" s="33" t="s">
        <v>424</v>
      </c>
      <c r="AA193" s="33" t="s">
        <v>42</v>
      </c>
      <c r="AB193" s="33" t="s">
        <v>425</v>
      </c>
      <c r="AC193" s="33" t="s">
        <v>42</v>
      </c>
    </row>
    <row r="194" spans="1:29" ht="65.25" customHeight="1">
      <c r="A194" s="4" t="s">
        <v>130</v>
      </c>
      <c r="B194" s="37" t="s">
        <v>915</v>
      </c>
      <c r="C194" s="4"/>
      <c r="D194" s="4"/>
      <c r="E194" s="4" t="s">
        <v>132</v>
      </c>
      <c r="F194" s="4" t="s">
        <v>133</v>
      </c>
      <c r="G194" s="33" t="s">
        <v>42</v>
      </c>
      <c r="H194" s="33" t="s">
        <v>918</v>
      </c>
      <c r="I194" s="4" t="s">
        <v>919</v>
      </c>
      <c r="J194" s="4" t="s">
        <v>16</v>
      </c>
      <c r="K194" s="4"/>
      <c r="L194" s="4"/>
      <c r="M194" s="4" t="s">
        <v>458</v>
      </c>
      <c r="N194" s="4"/>
      <c r="O194" s="4"/>
      <c r="P194" s="4"/>
      <c r="Q194" s="33" t="s">
        <v>133</v>
      </c>
      <c r="R194" s="33" t="s">
        <v>32</v>
      </c>
      <c r="S194" s="35">
        <v>10.210000000000001</v>
      </c>
      <c r="T194" s="33" t="s">
        <v>32</v>
      </c>
      <c r="U194" s="33" t="s">
        <v>42</v>
      </c>
      <c r="V194" s="33" t="s">
        <v>42</v>
      </c>
      <c r="W194" s="4" t="s">
        <v>53</v>
      </c>
      <c r="X194" s="4" t="s">
        <v>43</v>
      </c>
      <c r="Y194" s="33" t="s">
        <v>425</v>
      </c>
      <c r="Z194" s="33" t="s">
        <v>424</v>
      </c>
      <c r="AA194" s="33" t="s">
        <v>42</v>
      </c>
      <c r="AB194" s="33" t="s">
        <v>425</v>
      </c>
      <c r="AC194" s="33" t="s">
        <v>42</v>
      </c>
    </row>
    <row r="195" spans="1:29" ht="65.25" customHeight="1">
      <c r="A195" s="4" t="s">
        <v>130</v>
      </c>
      <c r="B195" s="39" t="s">
        <v>915</v>
      </c>
      <c r="C195" s="4"/>
      <c r="D195" s="4"/>
      <c r="E195" s="4" t="s">
        <v>132</v>
      </c>
      <c r="F195" s="4" t="s">
        <v>133</v>
      </c>
      <c r="G195" s="33" t="s">
        <v>42</v>
      </c>
      <c r="H195" s="33" t="s">
        <v>920</v>
      </c>
      <c r="I195" s="4" t="s">
        <v>921</v>
      </c>
      <c r="J195" s="4" t="s">
        <v>17</v>
      </c>
      <c r="K195" s="4"/>
      <c r="L195" s="4"/>
      <c r="M195" s="4" t="s">
        <v>705</v>
      </c>
      <c r="N195" s="4"/>
      <c r="O195" s="4"/>
      <c r="P195" s="4"/>
      <c r="Q195" s="33" t="s">
        <v>133</v>
      </c>
      <c r="R195" s="33" t="s">
        <v>32</v>
      </c>
      <c r="S195" s="35">
        <v>60.47</v>
      </c>
      <c r="T195" s="33" t="s">
        <v>32</v>
      </c>
      <c r="U195" s="33" t="s">
        <v>42</v>
      </c>
      <c r="V195" s="33" t="s">
        <v>42</v>
      </c>
      <c r="W195" s="4" t="s">
        <v>53</v>
      </c>
      <c r="X195" s="4" t="s">
        <v>43</v>
      </c>
      <c r="Y195" s="33" t="s">
        <v>425</v>
      </c>
      <c r="Z195" s="33" t="s">
        <v>425</v>
      </c>
      <c r="AA195" s="33" t="s">
        <v>42</v>
      </c>
      <c r="AB195" s="33" t="s">
        <v>425</v>
      </c>
      <c r="AC195" s="33" t="s">
        <v>42</v>
      </c>
    </row>
    <row r="196" spans="1:29" ht="65.25" customHeight="1">
      <c r="A196" s="4" t="s">
        <v>123</v>
      </c>
      <c r="B196" s="25" t="s">
        <v>124</v>
      </c>
      <c r="C196" s="33"/>
      <c r="D196" s="4"/>
      <c r="E196" s="4" t="s">
        <v>126</v>
      </c>
      <c r="F196" s="4" t="s">
        <v>126</v>
      </c>
      <c r="G196" s="33" t="s">
        <v>42</v>
      </c>
      <c r="H196" s="33" t="s">
        <v>922</v>
      </c>
      <c r="I196" s="4" t="s">
        <v>923</v>
      </c>
      <c r="J196" s="4" t="s">
        <v>420</v>
      </c>
      <c r="K196" s="4"/>
      <c r="L196" s="4"/>
      <c r="M196" s="4" t="s">
        <v>435</v>
      </c>
      <c r="N196" s="4"/>
      <c r="O196" s="4"/>
      <c r="P196" s="4"/>
      <c r="Q196" s="33" t="s">
        <v>924</v>
      </c>
      <c r="R196" s="33" t="s">
        <v>32</v>
      </c>
      <c r="S196" s="35" t="s">
        <v>925</v>
      </c>
      <c r="T196" s="33" t="s">
        <v>32</v>
      </c>
      <c r="U196" s="33" t="s">
        <v>42</v>
      </c>
      <c r="V196" s="33" t="s">
        <v>42</v>
      </c>
      <c r="W196" s="4" t="s">
        <v>674</v>
      </c>
      <c r="X196" s="4" t="s">
        <v>42</v>
      </c>
      <c r="Y196" s="33" t="s">
        <v>425</v>
      </c>
      <c r="Z196" s="33" t="s">
        <v>425</v>
      </c>
      <c r="AA196" s="33" t="s">
        <v>42</v>
      </c>
      <c r="AB196" s="33" t="s">
        <v>425</v>
      </c>
      <c r="AC196" s="33" t="s">
        <v>42</v>
      </c>
    </row>
    <row r="197" spans="1:29" ht="65.25" customHeight="1">
      <c r="A197" s="4" t="s">
        <v>123</v>
      </c>
      <c r="B197" s="25" t="s">
        <v>124</v>
      </c>
      <c r="C197" s="33"/>
      <c r="D197" s="4"/>
      <c r="E197" s="4" t="s">
        <v>126</v>
      </c>
      <c r="F197" s="4" t="s">
        <v>126</v>
      </c>
      <c r="G197" s="33" t="s">
        <v>42</v>
      </c>
      <c r="H197" s="33" t="s">
        <v>926</v>
      </c>
      <c r="I197" s="4" t="s">
        <v>923</v>
      </c>
      <c r="J197" s="4" t="s">
        <v>420</v>
      </c>
      <c r="K197" s="4"/>
      <c r="L197" s="4"/>
      <c r="M197" s="4" t="s">
        <v>435</v>
      </c>
      <c r="N197" s="4"/>
      <c r="O197" s="4"/>
      <c r="P197" s="4"/>
      <c r="Q197" s="33" t="s">
        <v>924</v>
      </c>
      <c r="R197" s="33" t="s">
        <v>32</v>
      </c>
      <c r="S197" s="35" t="s">
        <v>925</v>
      </c>
      <c r="T197" s="33" t="s">
        <v>32</v>
      </c>
      <c r="U197" s="33" t="s">
        <v>42</v>
      </c>
      <c r="V197" s="33" t="s">
        <v>42</v>
      </c>
      <c r="W197" s="4" t="s">
        <v>674</v>
      </c>
      <c r="X197" s="4" t="s">
        <v>42</v>
      </c>
      <c r="Y197" s="33" t="s">
        <v>425</v>
      </c>
      <c r="Z197" s="33" t="s">
        <v>425</v>
      </c>
      <c r="AA197" s="33" t="s">
        <v>42</v>
      </c>
      <c r="AB197" s="33" t="s">
        <v>425</v>
      </c>
      <c r="AC197" s="33" t="s">
        <v>42</v>
      </c>
    </row>
    <row r="198" spans="1:29" ht="65.25" customHeight="1">
      <c r="A198" s="4" t="s">
        <v>123</v>
      </c>
      <c r="B198" s="25" t="s">
        <v>124</v>
      </c>
      <c r="C198" s="33"/>
      <c r="D198" s="4"/>
      <c r="E198" s="4" t="s">
        <v>126</v>
      </c>
      <c r="F198" s="4" t="s">
        <v>126</v>
      </c>
      <c r="G198" s="33" t="s">
        <v>42</v>
      </c>
      <c r="H198" s="33" t="s">
        <v>927</v>
      </c>
      <c r="I198" s="4" t="s">
        <v>923</v>
      </c>
      <c r="J198" s="4" t="s">
        <v>16</v>
      </c>
      <c r="K198" s="4"/>
      <c r="L198" s="4"/>
      <c r="M198" s="4" t="s">
        <v>458</v>
      </c>
      <c r="N198" s="4"/>
      <c r="O198" s="4"/>
      <c r="P198" s="4"/>
      <c r="Q198" s="33" t="s">
        <v>924</v>
      </c>
      <c r="R198" s="33" t="s">
        <v>32</v>
      </c>
      <c r="S198" s="35" t="s">
        <v>925</v>
      </c>
      <c r="T198" s="33" t="s">
        <v>32</v>
      </c>
      <c r="U198" s="33" t="s">
        <v>42</v>
      </c>
      <c r="V198" s="33" t="s">
        <v>42</v>
      </c>
      <c r="W198" s="4" t="s">
        <v>674</v>
      </c>
      <c r="X198" s="4" t="s">
        <v>42</v>
      </c>
      <c r="Y198" s="33" t="s">
        <v>425</v>
      </c>
      <c r="Z198" s="33" t="s">
        <v>425</v>
      </c>
      <c r="AA198" s="33" t="s">
        <v>42</v>
      </c>
      <c r="AB198" s="33" t="s">
        <v>425</v>
      </c>
      <c r="AC198" s="33" t="s">
        <v>42</v>
      </c>
    </row>
    <row r="199" spans="1:29" ht="65.25" customHeight="1">
      <c r="A199" s="4" t="s">
        <v>123</v>
      </c>
      <c r="B199" s="25" t="s">
        <v>124</v>
      </c>
      <c r="C199" s="33"/>
      <c r="D199" s="4"/>
      <c r="E199" s="4" t="s">
        <v>126</v>
      </c>
      <c r="F199" s="4" t="s">
        <v>126</v>
      </c>
      <c r="G199" s="33" t="s">
        <v>42</v>
      </c>
      <c r="H199" s="33" t="s">
        <v>928</v>
      </c>
      <c r="I199" s="4" t="s">
        <v>929</v>
      </c>
      <c r="J199" s="4" t="s">
        <v>17</v>
      </c>
      <c r="K199" s="4"/>
      <c r="L199" s="4"/>
      <c r="M199" s="4" t="s">
        <v>705</v>
      </c>
      <c r="N199" s="4" t="s">
        <v>607</v>
      </c>
      <c r="O199" s="4"/>
      <c r="P199" s="4"/>
      <c r="Q199" s="33" t="s">
        <v>924</v>
      </c>
      <c r="R199" s="33" t="s">
        <v>32</v>
      </c>
      <c r="S199" s="35" t="s">
        <v>925</v>
      </c>
      <c r="T199" s="33" t="s">
        <v>32</v>
      </c>
      <c r="U199" s="33" t="s">
        <v>42</v>
      </c>
      <c r="V199" s="33" t="s">
        <v>42</v>
      </c>
      <c r="W199" s="4" t="s">
        <v>674</v>
      </c>
      <c r="X199" s="4" t="s">
        <v>42</v>
      </c>
      <c r="Y199" s="33" t="s">
        <v>425</v>
      </c>
      <c r="Z199" s="33" t="s">
        <v>425</v>
      </c>
      <c r="AA199" s="33" t="s">
        <v>42</v>
      </c>
      <c r="AB199" s="33" t="s">
        <v>425</v>
      </c>
      <c r="AC199" s="33" t="s">
        <v>42</v>
      </c>
    </row>
    <row r="200" spans="1:29" ht="65.25" customHeight="1">
      <c r="A200" s="4" t="s">
        <v>123</v>
      </c>
      <c r="B200" s="25" t="s">
        <v>124</v>
      </c>
      <c r="C200" s="33"/>
      <c r="D200" s="4"/>
      <c r="E200" s="4" t="s">
        <v>126</v>
      </c>
      <c r="F200" s="4" t="s">
        <v>126</v>
      </c>
      <c r="G200" s="33" t="s">
        <v>42</v>
      </c>
      <c r="H200" s="33" t="s">
        <v>930</v>
      </c>
      <c r="I200" s="4" t="s">
        <v>923</v>
      </c>
      <c r="J200" s="4" t="s">
        <v>15</v>
      </c>
      <c r="K200" s="4"/>
      <c r="L200" s="4"/>
      <c r="M200" s="4" t="s">
        <v>502</v>
      </c>
      <c r="N200" s="4"/>
      <c r="O200" s="4"/>
      <c r="P200" s="4"/>
      <c r="Q200" s="33" t="s">
        <v>924</v>
      </c>
      <c r="R200" s="33" t="s">
        <v>42</v>
      </c>
      <c r="S200" s="35" t="s">
        <v>32</v>
      </c>
      <c r="T200" s="33" t="s">
        <v>42</v>
      </c>
      <c r="U200" s="33" t="s">
        <v>42</v>
      </c>
      <c r="V200" s="33" t="s">
        <v>42</v>
      </c>
      <c r="W200" s="4" t="s">
        <v>42</v>
      </c>
      <c r="X200" s="4" t="s">
        <v>42</v>
      </c>
      <c r="Y200" s="33" t="s">
        <v>425</v>
      </c>
      <c r="Z200" s="33" t="s">
        <v>425</v>
      </c>
      <c r="AA200" s="33" t="s">
        <v>42</v>
      </c>
      <c r="AB200" s="33" t="s">
        <v>425</v>
      </c>
      <c r="AC200" s="33" t="s">
        <v>42</v>
      </c>
    </row>
    <row r="201" spans="1:29" ht="65.25" customHeight="1">
      <c r="A201" s="4" t="s">
        <v>123</v>
      </c>
      <c r="B201" s="25" t="s">
        <v>124</v>
      </c>
      <c r="C201" s="33"/>
      <c r="D201" s="4"/>
      <c r="E201" s="4" t="s">
        <v>126</v>
      </c>
      <c r="F201" s="4" t="s">
        <v>126</v>
      </c>
      <c r="G201" s="33" t="s">
        <v>42</v>
      </c>
      <c r="H201" s="33" t="s">
        <v>931</v>
      </c>
      <c r="I201" s="4" t="s">
        <v>929</v>
      </c>
      <c r="J201" s="4" t="s">
        <v>15</v>
      </c>
      <c r="K201" s="4"/>
      <c r="L201" s="4"/>
      <c r="M201" s="4" t="s">
        <v>502</v>
      </c>
      <c r="N201" s="4"/>
      <c r="O201" s="4"/>
      <c r="P201" s="4"/>
      <c r="Q201" s="33" t="s">
        <v>924</v>
      </c>
      <c r="R201" s="33" t="s">
        <v>42</v>
      </c>
      <c r="S201" s="35" t="s">
        <v>32</v>
      </c>
      <c r="T201" s="33" t="s">
        <v>42</v>
      </c>
      <c r="U201" s="33" t="s">
        <v>42</v>
      </c>
      <c r="V201" s="33" t="s">
        <v>42</v>
      </c>
      <c r="W201" s="4" t="s">
        <v>42</v>
      </c>
      <c r="X201" s="4" t="s">
        <v>42</v>
      </c>
      <c r="Y201" s="33" t="s">
        <v>425</v>
      </c>
      <c r="Z201" s="33" t="s">
        <v>425</v>
      </c>
      <c r="AA201" s="33" t="s">
        <v>42</v>
      </c>
      <c r="AB201" s="33" t="s">
        <v>425</v>
      </c>
      <c r="AC201" s="33" t="s">
        <v>42</v>
      </c>
    </row>
    <row r="202" spans="1:29" ht="65.25" customHeight="1">
      <c r="A202" s="4" t="s">
        <v>123</v>
      </c>
      <c r="B202" s="25" t="s">
        <v>124</v>
      </c>
      <c r="C202" s="33"/>
      <c r="D202" s="4"/>
      <c r="E202" s="4" t="s">
        <v>126</v>
      </c>
      <c r="F202" s="4" t="s">
        <v>126</v>
      </c>
      <c r="G202" s="33" t="s">
        <v>42</v>
      </c>
      <c r="H202" s="33" t="s">
        <v>932</v>
      </c>
      <c r="I202" s="4" t="s">
        <v>923</v>
      </c>
      <c r="J202" s="4" t="s">
        <v>15</v>
      </c>
      <c r="K202" s="4"/>
      <c r="L202" s="4"/>
      <c r="M202" s="4" t="s">
        <v>502</v>
      </c>
      <c r="N202" s="4"/>
      <c r="O202" s="4"/>
      <c r="P202" s="4"/>
      <c r="Q202" s="33" t="s">
        <v>924</v>
      </c>
      <c r="R202" s="33" t="s">
        <v>42</v>
      </c>
      <c r="S202" s="35" t="s">
        <v>32</v>
      </c>
      <c r="T202" s="33" t="s">
        <v>42</v>
      </c>
      <c r="U202" s="35" t="s">
        <v>42</v>
      </c>
      <c r="V202" s="33" t="s">
        <v>42</v>
      </c>
      <c r="W202" s="4" t="s">
        <v>42</v>
      </c>
      <c r="X202" s="4" t="s">
        <v>42</v>
      </c>
      <c r="Y202" s="33" t="s">
        <v>425</v>
      </c>
      <c r="Z202" s="33" t="s">
        <v>425</v>
      </c>
      <c r="AA202" s="33" t="s">
        <v>42</v>
      </c>
      <c r="AB202" s="33" t="s">
        <v>425</v>
      </c>
      <c r="AC202" s="33" t="s">
        <v>42</v>
      </c>
    </row>
    <row r="203" spans="1:29" ht="65.25" customHeight="1">
      <c r="A203" s="33" t="s">
        <v>138</v>
      </c>
      <c r="B203" s="16" t="s">
        <v>139</v>
      </c>
      <c r="C203" s="33"/>
      <c r="D203" s="4"/>
      <c r="E203" s="4" t="s">
        <v>140</v>
      </c>
      <c r="F203" s="33" t="s">
        <v>141</v>
      </c>
      <c r="G203" s="33" t="s">
        <v>42</v>
      </c>
      <c r="H203" s="33" t="s">
        <v>933</v>
      </c>
      <c r="I203" s="4" t="s">
        <v>917</v>
      </c>
      <c r="J203" s="4" t="s">
        <v>13</v>
      </c>
      <c r="K203" s="4" t="s">
        <v>420</v>
      </c>
      <c r="L203" s="4"/>
      <c r="M203" s="4" t="s">
        <v>422</v>
      </c>
      <c r="N203" s="4" t="s">
        <v>428</v>
      </c>
      <c r="O203" s="4"/>
      <c r="P203" s="4"/>
      <c r="Q203" s="33" t="s">
        <v>934</v>
      </c>
      <c r="R203" s="33" t="s">
        <v>32</v>
      </c>
      <c r="S203" s="35">
        <v>5761</v>
      </c>
      <c r="T203" s="33" t="s">
        <v>469</v>
      </c>
      <c r="U203" s="33" t="s">
        <v>42</v>
      </c>
      <c r="V203" s="33" t="s">
        <v>42</v>
      </c>
      <c r="W203" s="4" t="s">
        <v>474</v>
      </c>
      <c r="X203" s="4" t="s">
        <v>42</v>
      </c>
      <c r="Y203" s="33" t="s">
        <v>425</v>
      </c>
      <c r="Z203" s="33" t="s">
        <v>446</v>
      </c>
      <c r="AA203" s="4" t="s">
        <v>474</v>
      </c>
      <c r="AB203" s="33" t="s">
        <v>446</v>
      </c>
      <c r="AC203" s="4" t="s">
        <v>474</v>
      </c>
    </row>
    <row r="204" spans="1:29" ht="65.25" customHeight="1">
      <c r="A204" s="33" t="s">
        <v>138</v>
      </c>
      <c r="B204" s="25" t="s">
        <v>139</v>
      </c>
      <c r="C204" s="33"/>
      <c r="D204" s="4"/>
      <c r="E204" s="4" t="s">
        <v>140</v>
      </c>
      <c r="F204" s="33" t="s">
        <v>141</v>
      </c>
      <c r="G204" s="33" t="s">
        <v>42</v>
      </c>
      <c r="H204" s="33" t="s">
        <v>935</v>
      </c>
      <c r="I204" s="4" t="s">
        <v>936</v>
      </c>
      <c r="J204" s="4" t="s">
        <v>13</v>
      </c>
      <c r="K204" s="4"/>
      <c r="L204" s="4"/>
      <c r="M204" s="4" t="s">
        <v>428</v>
      </c>
      <c r="N204" s="4" t="s">
        <v>429</v>
      </c>
      <c r="O204" s="4"/>
      <c r="P204" s="4"/>
      <c r="Q204" s="33" t="s">
        <v>934</v>
      </c>
      <c r="R204" s="33" t="s">
        <v>32</v>
      </c>
      <c r="S204" s="35">
        <f>8018+(0.5262*28)+(0.072*265)</f>
        <v>8051.8135999999995</v>
      </c>
      <c r="T204" s="33" t="s">
        <v>469</v>
      </c>
      <c r="U204" s="33" t="s">
        <v>42</v>
      </c>
      <c r="V204" s="33" t="s">
        <v>42</v>
      </c>
      <c r="W204" s="4" t="s">
        <v>31</v>
      </c>
      <c r="X204" s="4" t="s">
        <v>42</v>
      </c>
      <c r="Y204" s="33" t="s">
        <v>425</v>
      </c>
      <c r="Z204" s="33" t="s">
        <v>446</v>
      </c>
      <c r="AA204" s="33" t="s">
        <v>31</v>
      </c>
      <c r="AB204" s="33" t="s">
        <v>425</v>
      </c>
      <c r="AC204" s="33" t="s">
        <v>42</v>
      </c>
    </row>
    <row r="205" spans="1:29" ht="65.25" customHeight="1">
      <c r="A205" s="33" t="s">
        <v>138</v>
      </c>
      <c r="B205" s="16" t="s">
        <v>139</v>
      </c>
      <c r="C205" s="33"/>
      <c r="D205" s="4"/>
      <c r="E205" s="4" t="s">
        <v>140</v>
      </c>
      <c r="F205" s="33" t="s">
        <v>141</v>
      </c>
      <c r="G205" s="33" t="s">
        <v>42</v>
      </c>
      <c r="H205" s="33" t="s">
        <v>937</v>
      </c>
      <c r="I205" s="4" t="s">
        <v>938</v>
      </c>
      <c r="J205" s="4" t="s">
        <v>13</v>
      </c>
      <c r="K205" s="4"/>
      <c r="L205" s="4"/>
      <c r="M205" s="4" t="s">
        <v>472</v>
      </c>
      <c r="N205" s="4"/>
      <c r="O205" s="4"/>
      <c r="P205" s="4"/>
      <c r="Q205" s="33" t="s">
        <v>939</v>
      </c>
      <c r="R205" s="33" t="s">
        <v>32</v>
      </c>
      <c r="S205" s="35">
        <f>1718+((69*0.001)*28)+(13*265)</f>
        <v>5164.9319999999998</v>
      </c>
      <c r="T205" s="33" t="s">
        <v>469</v>
      </c>
      <c r="U205" s="33" t="s">
        <v>42</v>
      </c>
      <c r="V205" s="33" t="s">
        <v>42</v>
      </c>
      <c r="W205" s="4" t="s">
        <v>31</v>
      </c>
      <c r="X205" s="4" t="s">
        <v>42</v>
      </c>
      <c r="Y205" s="33" t="s">
        <v>425</v>
      </c>
      <c r="Z205" s="33" t="s">
        <v>446</v>
      </c>
      <c r="AA205" s="33" t="s">
        <v>31</v>
      </c>
      <c r="AB205" s="33" t="s">
        <v>425</v>
      </c>
      <c r="AC205" s="33" t="s">
        <v>42</v>
      </c>
    </row>
    <row r="206" spans="1:29" ht="65.25" customHeight="1">
      <c r="A206" s="33" t="s">
        <v>138</v>
      </c>
      <c r="B206" s="16" t="s">
        <v>139</v>
      </c>
      <c r="C206" s="33"/>
      <c r="D206" s="4"/>
      <c r="E206" s="4" t="s">
        <v>140</v>
      </c>
      <c r="F206" s="33" t="s">
        <v>141</v>
      </c>
      <c r="G206" s="33" t="s">
        <v>42</v>
      </c>
      <c r="H206" s="33" t="s">
        <v>940</v>
      </c>
      <c r="I206" s="4" t="s">
        <v>921</v>
      </c>
      <c r="J206" s="4" t="s">
        <v>13</v>
      </c>
      <c r="K206" s="4"/>
      <c r="L206" s="4"/>
      <c r="M206" s="4" t="s">
        <v>527</v>
      </c>
      <c r="N206" s="4" t="s">
        <v>428</v>
      </c>
      <c r="O206" s="4"/>
      <c r="P206" s="4"/>
      <c r="Q206" s="33" t="s">
        <v>939</v>
      </c>
      <c r="R206" s="33" t="s">
        <v>32</v>
      </c>
      <c r="S206" s="35">
        <v>609039</v>
      </c>
      <c r="T206" s="33" t="s">
        <v>469</v>
      </c>
      <c r="U206" s="33" t="s">
        <v>42</v>
      </c>
      <c r="V206" s="33" t="s">
        <v>42</v>
      </c>
      <c r="W206" s="4" t="s">
        <v>474</v>
      </c>
      <c r="X206" s="4" t="s">
        <v>42</v>
      </c>
      <c r="Y206" s="33" t="s">
        <v>425</v>
      </c>
      <c r="Z206" s="33" t="s">
        <v>446</v>
      </c>
      <c r="AA206" s="4" t="s">
        <v>474</v>
      </c>
      <c r="AB206" s="33" t="s">
        <v>446</v>
      </c>
      <c r="AC206" s="4" t="s">
        <v>474</v>
      </c>
    </row>
    <row r="207" spans="1:29" ht="65.25" customHeight="1">
      <c r="A207" s="33" t="s">
        <v>138</v>
      </c>
      <c r="B207" s="16" t="s">
        <v>139</v>
      </c>
      <c r="C207" s="33"/>
      <c r="D207" s="4"/>
      <c r="E207" s="4" t="s">
        <v>140</v>
      </c>
      <c r="F207" s="33" t="s">
        <v>141</v>
      </c>
      <c r="G207" s="33" t="s">
        <v>42</v>
      </c>
      <c r="H207" s="33" t="s">
        <v>941</v>
      </c>
      <c r="I207" s="4" t="s">
        <v>942</v>
      </c>
      <c r="J207" s="4" t="s">
        <v>16</v>
      </c>
      <c r="K207" s="4"/>
      <c r="L207" s="4"/>
      <c r="M207" s="4" t="s">
        <v>458</v>
      </c>
      <c r="N207" s="4" t="s">
        <v>685</v>
      </c>
      <c r="O207" s="4"/>
      <c r="P207" s="4"/>
      <c r="Q207" s="33" t="s">
        <v>943</v>
      </c>
      <c r="R207" s="33" t="s">
        <v>32</v>
      </c>
      <c r="S207" s="35">
        <v>202</v>
      </c>
      <c r="T207" s="33" t="s">
        <v>469</v>
      </c>
      <c r="U207" s="33" t="s">
        <v>42</v>
      </c>
      <c r="V207" s="33" t="s">
        <v>42</v>
      </c>
      <c r="W207" s="4" t="s">
        <v>455</v>
      </c>
      <c r="X207" s="4" t="s">
        <v>31</v>
      </c>
      <c r="Y207" s="33" t="s">
        <v>425</v>
      </c>
      <c r="Z207" s="33" t="s">
        <v>446</v>
      </c>
      <c r="AA207" s="33" t="s">
        <v>944</v>
      </c>
      <c r="AB207" s="33" t="s">
        <v>446</v>
      </c>
      <c r="AC207" s="33" t="s">
        <v>944</v>
      </c>
    </row>
    <row r="208" spans="1:29" ht="65.25" customHeight="1">
      <c r="A208" s="33" t="s">
        <v>138</v>
      </c>
      <c r="B208" s="16" t="s">
        <v>139</v>
      </c>
      <c r="C208" s="33"/>
      <c r="D208" s="4"/>
      <c r="E208" s="4" t="s">
        <v>140</v>
      </c>
      <c r="F208" s="33" t="s">
        <v>141</v>
      </c>
      <c r="G208" s="33" t="s">
        <v>42</v>
      </c>
      <c r="H208" s="33" t="s">
        <v>945</v>
      </c>
      <c r="I208" s="4" t="s">
        <v>946</v>
      </c>
      <c r="J208" s="4" t="s">
        <v>16</v>
      </c>
      <c r="K208" s="4"/>
      <c r="L208" s="4"/>
      <c r="M208" s="4" t="s">
        <v>458</v>
      </c>
      <c r="N208" s="4"/>
      <c r="O208" s="4"/>
      <c r="P208" s="4"/>
      <c r="Q208" s="33" t="s">
        <v>947</v>
      </c>
      <c r="R208" s="33" t="s">
        <v>32</v>
      </c>
      <c r="S208" s="35">
        <v>7.94</v>
      </c>
      <c r="T208" s="33" t="s">
        <v>469</v>
      </c>
      <c r="U208" s="33" t="s">
        <v>42</v>
      </c>
      <c r="V208" s="33" t="s">
        <v>42</v>
      </c>
      <c r="W208" s="4" t="s">
        <v>455</v>
      </c>
      <c r="X208" s="4" t="s">
        <v>31</v>
      </c>
      <c r="Y208" s="33" t="s">
        <v>425</v>
      </c>
      <c r="Z208" s="33" t="s">
        <v>425</v>
      </c>
      <c r="AA208" s="33" t="s">
        <v>42</v>
      </c>
      <c r="AB208" s="33" t="s">
        <v>425</v>
      </c>
      <c r="AC208" s="33" t="s">
        <v>42</v>
      </c>
    </row>
    <row r="209" spans="1:29" ht="65.25" customHeight="1">
      <c r="A209" s="33" t="s">
        <v>138</v>
      </c>
      <c r="B209" s="25" t="s">
        <v>139</v>
      </c>
      <c r="C209" s="33"/>
      <c r="D209" s="4"/>
      <c r="E209" s="4" t="s">
        <v>140</v>
      </c>
      <c r="F209" s="33" t="s">
        <v>141</v>
      </c>
      <c r="G209" s="33" t="s">
        <v>42</v>
      </c>
      <c r="H209" s="33" t="s">
        <v>948</v>
      </c>
      <c r="I209" s="4" t="s">
        <v>949</v>
      </c>
      <c r="J209" s="4" t="s">
        <v>420</v>
      </c>
      <c r="K209" s="4"/>
      <c r="L209" s="4"/>
      <c r="M209" s="4" t="s">
        <v>521</v>
      </c>
      <c r="N209" s="4"/>
      <c r="O209" s="4"/>
      <c r="P209" s="4"/>
      <c r="Q209" s="33" t="s">
        <v>950</v>
      </c>
      <c r="R209" s="33" t="s">
        <v>32</v>
      </c>
      <c r="S209" s="35">
        <v>1851</v>
      </c>
      <c r="T209" s="33" t="s">
        <v>469</v>
      </c>
      <c r="U209" s="33" t="s">
        <v>42</v>
      </c>
      <c r="V209" s="33" t="s">
        <v>42</v>
      </c>
      <c r="W209" s="4" t="s">
        <v>474</v>
      </c>
      <c r="X209" s="4" t="s">
        <v>42</v>
      </c>
      <c r="Y209" s="33" t="s">
        <v>425</v>
      </c>
      <c r="Z209" s="33" t="s">
        <v>446</v>
      </c>
      <c r="AA209" s="4" t="s">
        <v>474</v>
      </c>
      <c r="AB209" s="33" t="s">
        <v>446</v>
      </c>
      <c r="AC209" s="4" t="s">
        <v>474</v>
      </c>
    </row>
    <row r="210" spans="1:29" ht="65.25" customHeight="1">
      <c r="A210" s="33" t="s">
        <v>138</v>
      </c>
      <c r="B210" s="25" t="s">
        <v>139</v>
      </c>
      <c r="C210" s="33"/>
      <c r="D210" s="4"/>
      <c r="E210" s="4" t="s">
        <v>140</v>
      </c>
      <c r="F210" s="33" t="s">
        <v>141</v>
      </c>
      <c r="G210" s="33" t="s">
        <v>42</v>
      </c>
      <c r="H210" s="33" t="s">
        <v>951</v>
      </c>
      <c r="I210" s="4" t="s">
        <v>952</v>
      </c>
      <c r="J210" s="4" t="s">
        <v>487</v>
      </c>
      <c r="K210" s="4"/>
      <c r="L210" s="4"/>
      <c r="M210" s="4" t="s">
        <v>488</v>
      </c>
      <c r="N210" s="4"/>
      <c r="O210" s="4"/>
      <c r="P210" s="4"/>
      <c r="Q210" s="33" t="s">
        <v>953</v>
      </c>
      <c r="R210" s="33" t="s">
        <v>42</v>
      </c>
      <c r="S210" s="35" t="s">
        <v>32</v>
      </c>
      <c r="T210" s="33" t="s">
        <v>42</v>
      </c>
      <c r="U210" s="33" t="s">
        <v>42</v>
      </c>
      <c r="V210" s="33" t="s">
        <v>42</v>
      </c>
      <c r="W210" s="4" t="s">
        <v>42</v>
      </c>
      <c r="X210" s="4" t="s">
        <v>42</v>
      </c>
      <c r="Y210" s="33" t="s">
        <v>425</v>
      </c>
      <c r="Z210" s="33" t="s">
        <v>425</v>
      </c>
      <c r="AA210" s="33" t="s">
        <v>42</v>
      </c>
      <c r="AB210" s="33" t="s">
        <v>425</v>
      </c>
      <c r="AC210" s="33" t="s">
        <v>42</v>
      </c>
    </row>
    <row r="211" spans="1:29" ht="65.25" customHeight="1">
      <c r="A211" s="4" t="s">
        <v>147</v>
      </c>
      <c r="B211" s="37" t="s">
        <v>954</v>
      </c>
      <c r="C211" s="4"/>
      <c r="D211" s="4"/>
      <c r="E211" s="4" t="s">
        <v>149</v>
      </c>
      <c r="F211" s="4" t="s">
        <v>150</v>
      </c>
      <c r="G211" s="33" t="s">
        <v>42</v>
      </c>
      <c r="H211" s="33" t="s">
        <v>955</v>
      </c>
      <c r="I211" s="4" t="s">
        <v>956</v>
      </c>
      <c r="J211" s="4" t="s">
        <v>420</v>
      </c>
      <c r="K211" s="4"/>
      <c r="L211" s="4"/>
      <c r="M211" s="4" t="s">
        <v>421</v>
      </c>
      <c r="N211" s="4"/>
      <c r="O211" s="4"/>
      <c r="P211" s="4"/>
      <c r="Q211" s="33" t="s">
        <v>957</v>
      </c>
      <c r="R211" s="33" t="s">
        <v>32</v>
      </c>
      <c r="S211" s="35">
        <v>283.7</v>
      </c>
      <c r="T211" s="33">
        <v>2030</v>
      </c>
      <c r="U211" s="35" t="s">
        <v>42</v>
      </c>
      <c r="V211" s="33" t="s">
        <v>42</v>
      </c>
      <c r="W211" s="4" t="s">
        <v>31</v>
      </c>
      <c r="X211" s="4" t="s">
        <v>42</v>
      </c>
      <c r="Y211" s="33" t="s">
        <v>425</v>
      </c>
      <c r="Z211" s="33" t="s">
        <v>425</v>
      </c>
      <c r="AA211" s="33" t="s">
        <v>42</v>
      </c>
      <c r="AB211" s="33" t="s">
        <v>425</v>
      </c>
      <c r="AC211" s="33" t="s">
        <v>42</v>
      </c>
    </row>
    <row r="212" spans="1:29" ht="65.25" customHeight="1">
      <c r="A212" s="4" t="s">
        <v>147</v>
      </c>
      <c r="B212" s="37" t="s">
        <v>954</v>
      </c>
      <c r="C212" s="4"/>
      <c r="D212" s="4"/>
      <c r="E212" s="4" t="s">
        <v>149</v>
      </c>
      <c r="F212" s="4" t="s">
        <v>150</v>
      </c>
      <c r="G212" s="33" t="s">
        <v>42</v>
      </c>
      <c r="H212" s="33" t="s">
        <v>958</v>
      </c>
      <c r="I212" s="4" t="s">
        <v>959</v>
      </c>
      <c r="J212" s="4" t="s">
        <v>13</v>
      </c>
      <c r="K212" s="4" t="s">
        <v>420</v>
      </c>
      <c r="L212" s="4"/>
      <c r="M212" s="4" t="s">
        <v>428</v>
      </c>
      <c r="N212" s="4"/>
      <c r="O212" s="4"/>
      <c r="P212" s="4"/>
      <c r="Q212" s="33" t="s">
        <v>957</v>
      </c>
      <c r="R212" s="33" t="s">
        <v>32</v>
      </c>
      <c r="S212" s="35">
        <v>144.41999999999999</v>
      </c>
      <c r="T212" s="33">
        <v>2030</v>
      </c>
      <c r="U212" s="35" t="s">
        <v>42</v>
      </c>
      <c r="V212" s="33" t="s">
        <v>42</v>
      </c>
      <c r="W212" s="4" t="s">
        <v>31</v>
      </c>
      <c r="X212" s="4" t="s">
        <v>42</v>
      </c>
      <c r="Y212" s="33" t="s">
        <v>425</v>
      </c>
      <c r="Z212" s="33" t="s">
        <v>425</v>
      </c>
      <c r="AA212" s="33" t="s">
        <v>42</v>
      </c>
      <c r="AB212" s="33" t="s">
        <v>425</v>
      </c>
      <c r="AC212" s="33" t="s">
        <v>42</v>
      </c>
    </row>
    <row r="213" spans="1:29" ht="65.25" customHeight="1">
      <c r="A213" s="4" t="s">
        <v>147</v>
      </c>
      <c r="B213" s="37" t="s">
        <v>954</v>
      </c>
      <c r="C213" s="4"/>
      <c r="D213" s="4"/>
      <c r="E213" s="4" t="s">
        <v>149</v>
      </c>
      <c r="F213" s="4" t="s">
        <v>150</v>
      </c>
      <c r="G213" s="33" t="s">
        <v>42</v>
      </c>
      <c r="H213" s="33" t="s">
        <v>960</v>
      </c>
      <c r="I213" s="4" t="s">
        <v>961</v>
      </c>
      <c r="J213" s="4" t="s">
        <v>13</v>
      </c>
      <c r="K213" s="4"/>
      <c r="L213" s="4"/>
      <c r="M213" s="4" t="s">
        <v>430</v>
      </c>
      <c r="N213" s="4"/>
      <c r="O213" s="4"/>
      <c r="P213" s="4"/>
      <c r="Q213" s="33" t="s">
        <v>962</v>
      </c>
      <c r="R213" s="33" t="s">
        <v>32</v>
      </c>
      <c r="S213" s="35">
        <v>1012.11</v>
      </c>
      <c r="T213" s="33">
        <v>2030</v>
      </c>
      <c r="U213" s="35" t="s">
        <v>42</v>
      </c>
      <c r="V213" s="33" t="s">
        <v>42</v>
      </c>
      <c r="W213" s="4" t="s">
        <v>31</v>
      </c>
      <c r="X213" s="4" t="s">
        <v>42</v>
      </c>
      <c r="Y213" s="33" t="s">
        <v>425</v>
      </c>
      <c r="Z213" s="33" t="s">
        <v>425</v>
      </c>
      <c r="AA213" s="33" t="s">
        <v>42</v>
      </c>
      <c r="AB213" s="33" t="s">
        <v>425</v>
      </c>
      <c r="AC213" s="33" t="s">
        <v>42</v>
      </c>
    </row>
    <row r="214" spans="1:29" ht="65.25" customHeight="1">
      <c r="A214" s="4" t="s">
        <v>147</v>
      </c>
      <c r="B214" s="37" t="s">
        <v>954</v>
      </c>
      <c r="C214" s="4"/>
      <c r="D214" s="4"/>
      <c r="E214" s="4" t="s">
        <v>149</v>
      </c>
      <c r="F214" s="4" t="s">
        <v>150</v>
      </c>
      <c r="G214" s="33" t="s">
        <v>42</v>
      </c>
      <c r="H214" s="33" t="s">
        <v>963</v>
      </c>
      <c r="I214" s="4" t="s">
        <v>964</v>
      </c>
      <c r="J214" s="4" t="s">
        <v>420</v>
      </c>
      <c r="K214" s="4"/>
      <c r="L214" s="4"/>
      <c r="M214" s="4" t="s">
        <v>421</v>
      </c>
      <c r="N214" s="4"/>
      <c r="O214" s="4"/>
      <c r="P214" s="4"/>
      <c r="Q214" s="33" t="s">
        <v>962</v>
      </c>
      <c r="R214" s="33" t="s">
        <v>32</v>
      </c>
      <c r="S214" s="35">
        <v>46</v>
      </c>
      <c r="T214" s="33">
        <v>2030</v>
      </c>
      <c r="U214" s="35" t="s">
        <v>42</v>
      </c>
      <c r="V214" s="33" t="s">
        <v>42</v>
      </c>
      <c r="W214" s="4" t="s">
        <v>31</v>
      </c>
      <c r="X214" s="4" t="s">
        <v>42</v>
      </c>
      <c r="Y214" s="33" t="s">
        <v>425</v>
      </c>
      <c r="Z214" s="33" t="s">
        <v>425</v>
      </c>
      <c r="AA214" s="33" t="s">
        <v>42</v>
      </c>
      <c r="AB214" s="33" t="s">
        <v>425</v>
      </c>
      <c r="AC214" s="33" t="s">
        <v>42</v>
      </c>
    </row>
    <row r="215" spans="1:29" ht="65.25" customHeight="1">
      <c r="A215" s="4" t="s">
        <v>147</v>
      </c>
      <c r="B215" s="37" t="s">
        <v>954</v>
      </c>
      <c r="C215" s="4"/>
      <c r="D215" s="4"/>
      <c r="E215" s="4" t="s">
        <v>149</v>
      </c>
      <c r="F215" s="4" t="s">
        <v>150</v>
      </c>
      <c r="G215" s="33" t="s">
        <v>42</v>
      </c>
      <c r="H215" s="33" t="s">
        <v>965</v>
      </c>
      <c r="I215" s="4" t="s">
        <v>966</v>
      </c>
      <c r="J215" s="4" t="s">
        <v>16</v>
      </c>
      <c r="K215" s="4"/>
      <c r="L215" s="4"/>
      <c r="M215" s="4" t="s">
        <v>458</v>
      </c>
      <c r="N215" s="4"/>
      <c r="O215" s="4"/>
      <c r="P215" s="4"/>
      <c r="Q215" s="33" t="s">
        <v>962</v>
      </c>
      <c r="R215" s="33" t="s">
        <v>32</v>
      </c>
      <c r="S215" s="35">
        <v>87.14</v>
      </c>
      <c r="T215" s="33">
        <v>2030</v>
      </c>
      <c r="U215" s="35" t="s">
        <v>42</v>
      </c>
      <c r="V215" s="33" t="s">
        <v>42</v>
      </c>
      <c r="W215" s="4" t="s">
        <v>31</v>
      </c>
      <c r="X215" s="4" t="s">
        <v>42</v>
      </c>
      <c r="Y215" s="33" t="s">
        <v>425</v>
      </c>
      <c r="Z215" s="33" t="s">
        <v>425</v>
      </c>
      <c r="AA215" s="33" t="s">
        <v>42</v>
      </c>
      <c r="AB215" s="33" t="s">
        <v>425</v>
      </c>
      <c r="AC215" s="33" t="s">
        <v>42</v>
      </c>
    </row>
    <row r="216" spans="1:29" ht="65.25" customHeight="1">
      <c r="A216" s="4" t="s">
        <v>135</v>
      </c>
      <c r="B216" s="16" t="s">
        <v>136</v>
      </c>
      <c r="C216" s="33"/>
      <c r="D216" s="4"/>
      <c r="E216" s="4" t="s">
        <v>137</v>
      </c>
      <c r="F216" s="33" t="s">
        <v>137</v>
      </c>
      <c r="G216" s="33" t="s">
        <v>42</v>
      </c>
      <c r="H216" s="33" t="s">
        <v>967</v>
      </c>
      <c r="I216" s="4" t="s">
        <v>968</v>
      </c>
      <c r="J216" s="4" t="s">
        <v>18</v>
      </c>
      <c r="K216" s="4"/>
      <c r="L216" s="4"/>
      <c r="M216" s="4" t="s">
        <v>559</v>
      </c>
      <c r="N216" s="4"/>
      <c r="O216" s="4"/>
      <c r="P216" s="4"/>
      <c r="Q216" s="33" t="s">
        <v>969</v>
      </c>
      <c r="R216" s="33" t="s">
        <v>42</v>
      </c>
      <c r="S216" s="35" t="s">
        <v>32</v>
      </c>
      <c r="T216" s="35" t="s">
        <v>42</v>
      </c>
      <c r="U216" s="33" t="s">
        <v>42</v>
      </c>
      <c r="V216" s="33" t="s">
        <v>42</v>
      </c>
      <c r="W216" s="4" t="s">
        <v>42</v>
      </c>
      <c r="X216" s="4" t="s">
        <v>42</v>
      </c>
      <c r="Y216" s="33" t="s">
        <v>424</v>
      </c>
      <c r="Z216" s="33" t="s">
        <v>425</v>
      </c>
      <c r="AA216" s="33" t="s">
        <v>42</v>
      </c>
      <c r="AB216" s="33" t="s">
        <v>425</v>
      </c>
      <c r="AC216" s="33" t="s">
        <v>42</v>
      </c>
    </row>
    <row r="217" spans="1:29" ht="65.25" customHeight="1">
      <c r="A217" s="4" t="s">
        <v>135</v>
      </c>
      <c r="B217" s="16" t="s">
        <v>136</v>
      </c>
      <c r="C217" s="33"/>
      <c r="D217" s="4"/>
      <c r="E217" s="4" t="s">
        <v>137</v>
      </c>
      <c r="F217" s="33" t="s">
        <v>137</v>
      </c>
      <c r="G217" s="33" t="s">
        <v>42</v>
      </c>
      <c r="H217" s="33" t="s">
        <v>970</v>
      </c>
      <c r="I217" s="4" t="s">
        <v>968</v>
      </c>
      <c r="J217" s="4" t="s">
        <v>557</v>
      </c>
      <c r="K217" s="4"/>
      <c r="L217" s="4"/>
      <c r="M217" s="4" t="s">
        <v>558</v>
      </c>
      <c r="N217" s="4" t="s">
        <v>601</v>
      </c>
      <c r="O217" s="4"/>
      <c r="P217" s="4"/>
      <c r="Q217" s="33" t="s">
        <v>969</v>
      </c>
      <c r="R217" s="33" t="s">
        <v>42</v>
      </c>
      <c r="S217" s="35" t="s">
        <v>32</v>
      </c>
      <c r="T217" s="35" t="s">
        <v>42</v>
      </c>
      <c r="U217" s="33" t="s">
        <v>42</v>
      </c>
      <c r="V217" s="33" t="s">
        <v>42</v>
      </c>
      <c r="W217" s="4" t="s">
        <v>42</v>
      </c>
      <c r="X217" s="4" t="s">
        <v>42</v>
      </c>
      <c r="Y217" s="33" t="s">
        <v>424</v>
      </c>
      <c r="Z217" s="33" t="s">
        <v>425</v>
      </c>
      <c r="AA217" s="33" t="s">
        <v>42</v>
      </c>
      <c r="AB217" s="33" t="s">
        <v>425</v>
      </c>
      <c r="AC217" s="33" t="s">
        <v>42</v>
      </c>
    </row>
    <row r="218" spans="1:29" ht="65.25" customHeight="1">
      <c r="A218" s="4" t="s">
        <v>135</v>
      </c>
      <c r="B218" s="16" t="s">
        <v>136</v>
      </c>
      <c r="C218" s="33"/>
      <c r="D218" s="4"/>
      <c r="E218" s="4" t="s">
        <v>137</v>
      </c>
      <c r="F218" s="33" t="s">
        <v>137</v>
      </c>
      <c r="G218" s="33" t="s">
        <v>42</v>
      </c>
      <c r="H218" s="33" t="s">
        <v>971</v>
      </c>
      <c r="I218" s="4" t="s">
        <v>972</v>
      </c>
      <c r="J218" s="4" t="s">
        <v>16</v>
      </c>
      <c r="K218" s="4"/>
      <c r="L218" s="4"/>
      <c r="M218" s="4" t="s">
        <v>502</v>
      </c>
      <c r="N218" s="4"/>
      <c r="O218" s="4"/>
      <c r="P218" s="4"/>
      <c r="Q218" s="33" t="s">
        <v>973</v>
      </c>
      <c r="R218" s="33" t="s">
        <v>42</v>
      </c>
      <c r="S218" s="35" t="s">
        <v>32</v>
      </c>
      <c r="T218" s="35" t="s">
        <v>42</v>
      </c>
      <c r="U218" s="33" t="s">
        <v>42</v>
      </c>
      <c r="V218" s="33" t="s">
        <v>42</v>
      </c>
      <c r="W218" s="4" t="s">
        <v>42</v>
      </c>
      <c r="X218" s="4" t="s">
        <v>42</v>
      </c>
      <c r="Y218" s="33" t="s">
        <v>424</v>
      </c>
      <c r="Z218" s="33" t="s">
        <v>425</v>
      </c>
      <c r="AA218" s="33" t="s">
        <v>42</v>
      </c>
      <c r="AB218" s="33" t="s">
        <v>425</v>
      </c>
      <c r="AC218" s="33" t="s">
        <v>42</v>
      </c>
    </row>
    <row r="219" spans="1:29" ht="65.25" customHeight="1">
      <c r="A219" s="4" t="s">
        <v>135</v>
      </c>
      <c r="B219" s="16" t="s">
        <v>136</v>
      </c>
      <c r="C219" s="33"/>
      <c r="D219" s="4"/>
      <c r="E219" s="4" t="s">
        <v>137</v>
      </c>
      <c r="F219" s="33" t="s">
        <v>137</v>
      </c>
      <c r="G219" s="33" t="s">
        <v>42</v>
      </c>
      <c r="H219" s="33" t="s">
        <v>974</v>
      </c>
      <c r="I219" s="4" t="s">
        <v>972</v>
      </c>
      <c r="J219" s="4" t="s">
        <v>16</v>
      </c>
      <c r="K219" s="4"/>
      <c r="L219" s="4"/>
      <c r="M219" s="4" t="s">
        <v>458</v>
      </c>
      <c r="N219" s="4" t="s">
        <v>685</v>
      </c>
      <c r="O219" s="4" t="s">
        <v>598</v>
      </c>
      <c r="P219" s="4"/>
      <c r="Q219" s="33" t="s">
        <v>973</v>
      </c>
      <c r="R219" s="33" t="s">
        <v>42</v>
      </c>
      <c r="S219" s="35" t="s">
        <v>32</v>
      </c>
      <c r="T219" s="35" t="s">
        <v>42</v>
      </c>
      <c r="U219" s="33" t="s">
        <v>42</v>
      </c>
      <c r="V219" s="33" t="s">
        <v>42</v>
      </c>
      <c r="W219" s="4" t="s">
        <v>42</v>
      </c>
      <c r="X219" s="4" t="s">
        <v>42</v>
      </c>
      <c r="Y219" s="33" t="s">
        <v>424</v>
      </c>
      <c r="Z219" s="33" t="s">
        <v>425</v>
      </c>
      <c r="AA219" s="33" t="s">
        <v>42</v>
      </c>
      <c r="AB219" s="33" t="s">
        <v>425</v>
      </c>
      <c r="AC219" s="33" t="s">
        <v>42</v>
      </c>
    </row>
    <row r="220" spans="1:29" ht="65.25" customHeight="1">
      <c r="A220" s="4" t="s">
        <v>135</v>
      </c>
      <c r="B220" s="16" t="s">
        <v>136</v>
      </c>
      <c r="C220" s="33"/>
      <c r="D220" s="4"/>
      <c r="E220" s="4" t="s">
        <v>137</v>
      </c>
      <c r="F220" s="33" t="s">
        <v>137</v>
      </c>
      <c r="G220" s="33" t="s">
        <v>42</v>
      </c>
      <c r="H220" s="33" t="s">
        <v>975</v>
      </c>
      <c r="I220" s="4" t="s">
        <v>972</v>
      </c>
      <c r="J220" s="4" t="s">
        <v>16</v>
      </c>
      <c r="K220" s="4"/>
      <c r="L220" s="4"/>
      <c r="M220" s="4" t="s">
        <v>452</v>
      </c>
      <c r="N220" s="4"/>
      <c r="O220" s="4"/>
      <c r="P220" s="4"/>
      <c r="Q220" s="33" t="s">
        <v>973</v>
      </c>
      <c r="R220" s="33" t="s">
        <v>42</v>
      </c>
      <c r="S220" s="35" t="s">
        <v>32</v>
      </c>
      <c r="T220" s="35" t="s">
        <v>42</v>
      </c>
      <c r="U220" s="33" t="s">
        <v>42</v>
      </c>
      <c r="V220" s="33" t="s">
        <v>42</v>
      </c>
      <c r="W220" s="4" t="s">
        <v>42</v>
      </c>
      <c r="X220" s="4" t="s">
        <v>42</v>
      </c>
      <c r="Y220" s="33" t="s">
        <v>425</v>
      </c>
      <c r="Z220" s="33" t="s">
        <v>425</v>
      </c>
      <c r="AA220" s="33" t="s">
        <v>42</v>
      </c>
      <c r="AB220" s="33" t="s">
        <v>425</v>
      </c>
      <c r="AC220" s="33" t="s">
        <v>42</v>
      </c>
    </row>
    <row r="221" spans="1:29" ht="65.25" customHeight="1">
      <c r="A221" s="4" t="s">
        <v>135</v>
      </c>
      <c r="B221" s="16" t="s">
        <v>136</v>
      </c>
      <c r="C221" s="33"/>
      <c r="D221" s="4"/>
      <c r="E221" s="4" t="s">
        <v>137</v>
      </c>
      <c r="F221" s="33" t="s">
        <v>137</v>
      </c>
      <c r="G221" s="33" t="s">
        <v>42</v>
      </c>
      <c r="H221" s="33" t="s">
        <v>976</v>
      </c>
      <c r="I221" s="4" t="s">
        <v>972</v>
      </c>
      <c r="J221" s="4" t="s">
        <v>16</v>
      </c>
      <c r="K221" s="4"/>
      <c r="L221" s="4"/>
      <c r="M221" s="4" t="s">
        <v>502</v>
      </c>
      <c r="N221" s="4" t="s">
        <v>734</v>
      </c>
      <c r="O221" s="4"/>
      <c r="P221" s="4"/>
      <c r="Q221" s="33" t="s">
        <v>973</v>
      </c>
      <c r="R221" s="33" t="s">
        <v>42</v>
      </c>
      <c r="S221" s="35" t="s">
        <v>32</v>
      </c>
      <c r="T221" s="35" t="s">
        <v>42</v>
      </c>
      <c r="U221" s="33" t="s">
        <v>42</v>
      </c>
      <c r="V221" s="33" t="s">
        <v>42</v>
      </c>
      <c r="W221" s="4" t="s">
        <v>42</v>
      </c>
      <c r="X221" s="4" t="s">
        <v>42</v>
      </c>
      <c r="Y221" s="33" t="s">
        <v>425</v>
      </c>
      <c r="Z221" s="33" t="s">
        <v>425</v>
      </c>
      <c r="AA221" s="33" t="s">
        <v>42</v>
      </c>
      <c r="AB221" s="33" t="s">
        <v>425</v>
      </c>
      <c r="AC221" s="33" t="s">
        <v>42</v>
      </c>
    </row>
    <row r="222" spans="1:29" ht="65.25" customHeight="1">
      <c r="A222" s="4" t="s">
        <v>135</v>
      </c>
      <c r="B222" s="16" t="s">
        <v>136</v>
      </c>
      <c r="C222" s="33"/>
      <c r="D222" s="4"/>
      <c r="E222" s="4" t="s">
        <v>137</v>
      </c>
      <c r="F222" s="33" t="s">
        <v>137</v>
      </c>
      <c r="G222" s="33" t="s">
        <v>42</v>
      </c>
      <c r="H222" s="33" t="s">
        <v>977</v>
      </c>
      <c r="I222" s="4" t="s">
        <v>972</v>
      </c>
      <c r="J222" s="4" t="s">
        <v>16</v>
      </c>
      <c r="K222" s="4"/>
      <c r="L222" s="4"/>
      <c r="M222" s="4" t="s">
        <v>598</v>
      </c>
      <c r="N222" s="4" t="s">
        <v>547</v>
      </c>
      <c r="O222" s="4" t="s">
        <v>466</v>
      </c>
      <c r="P222" s="4"/>
      <c r="Q222" s="33" t="s">
        <v>973</v>
      </c>
      <c r="R222" s="33" t="s">
        <v>42</v>
      </c>
      <c r="S222" s="35" t="s">
        <v>32</v>
      </c>
      <c r="T222" s="35" t="s">
        <v>42</v>
      </c>
      <c r="U222" s="33" t="s">
        <v>42</v>
      </c>
      <c r="V222" s="33" t="s">
        <v>42</v>
      </c>
      <c r="W222" s="4" t="s">
        <v>42</v>
      </c>
      <c r="X222" s="4" t="s">
        <v>42</v>
      </c>
      <c r="Y222" s="33" t="s">
        <v>425</v>
      </c>
      <c r="Z222" s="33" t="s">
        <v>425</v>
      </c>
      <c r="AA222" s="33" t="s">
        <v>42</v>
      </c>
      <c r="AB222" s="33" t="s">
        <v>425</v>
      </c>
      <c r="AC222" s="33" t="s">
        <v>42</v>
      </c>
    </row>
    <row r="223" spans="1:29" ht="65.25" customHeight="1">
      <c r="A223" s="4" t="s">
        <v>135</v>
      </c>
      <c r="B223" s="16" t="s">
        <v>136</v>
      </c>
      <c r="C223" s="33"/>
      <c r="D223" s="4"/>
      <c r="E223" s="4" t="s">
        <v>137</v>
      </c>
      <c r="F223" s="33" t="s">
        <v>137</v>
      </c>
      <c r="G223" s="33" t="s">
        <v>42</v>
      </c>
      <c r="H223" s="33" t="s">
        <v>978</v>
      </c>
      <c r="I223" s="4" t="s">
        <v>972</v>
      </c>
      <c r="J223" s="4" t="s">
        <v>16</v>
      </c>
      <c r="K223" s="4"/>
      <c r="L223" s="4"/>
      <c r="M223" s="4" t="s">
        <v>580</v>
      </c>
      <c r="N223" s="4"/>
      <c r="O223" s="4"/>
      <c r="P223" s="4"/>
      <c r="Q223" s="33" t="s">
        <v>973</v>
      </c>
      <c r="R223" s="33" t="s">
        <v>42</v>
      </c>
      <c r="S223" s="35" t="s">
        <v>32</v>
      </c>
      <c r="T223" s="35" t="s">
        <v>42</v>
      </c>
      <c r="U223" s="33" t="s">
        <v>42</v>
      </c>
      <c r="V223" s="33" t="s">
        <v>42</v>
      </c>
      <c r="W223" s="4" t="s">
        <v>42</v>
      </c>
      <c r="X223" s="4" t="s">
        <v>42</v>
      </c>
      <c r="Y223" s="33" t="s">
        <v>425</v>
      </c>
      <c r="Z223" s="33" t="s">
        <v>425</v>
      </c>
      <c r="AA223" s="33" t="s">
        <v>42</v>
      </c>
      <c r="AB223" s="33" t="s">
        <v>425</v>
      </c>
      <c r="AC223" s="33" t="s">
        <v>42</v>
      </c>
    </row>
    <row r="224" spans="1:29" ht="65.25" customHeight="1">
      <c r="A224" s="4" t="s">
        <v>135</v>
      </c>
      <c r="B224" s="16" t="s">
        <v>136</v>
      </c>
      <c r="C224" s="33"/>
      <c r="D224" s="4"/>
      <c r="E224" s="4" t="s">
        <v>137</v>
      </c>
      <c r="F224" s="33" t="s">
        <v>137</v>
      </c>
      <c r="G224" s="33" t="s">
        <v>42</v>
      </c>
      <c r="H224" s="33" t="s">
        <v>979</v>
      </c>
      <c r="I224" s="4" t="s">
        <v>980</v>
      </c>
      <c r="J224" s="4" t="s">
        <v>420</v>
      </c>
      <c r="K224" s="4"/>
      <c r="L224" s="4"/>
      <c r="M224" s="4" t="s">
        <v>502</v>
      </c>
      <c r="N224" s="4" t="s">
        <v>422</v>
      </c>
      <c r="O224" s="4" t="s">
        <v>981</v>
      </c>
      <c r="P224" s="4"/>
      <c r="Q224" s="33" t="s">
        <v>982</v>
      </c>
      <c r="R224" s="33" t="s">
        <v>32</v>
      </c>
      <c r="S224" s="80" t="s">
        <v>983</v>
      </c>
      <c r="T224" s="33" t="s">
        <v>469</v>
      </c>
      <c r="U224" s="33" t="s">
        <v>42</v>
      </c>
      <c r="V224" s="33" t="s">
        <v>42</v>
      </c>
      <c r="W224" s="4" t="s">
        <v>674</v>
      </c>
      <c r="X224" s="4" t="s">
        <v>42</v>
      </c>
      <c r="Y224" s="33" t="s">
        <v>425</v>
      </c>
      <c r="Z224" s="33" t="s">
        <v>425</v>
      </c>
      <c r="AA224" s="33" t="s">
        <v>42</v>
      </c>
      <c r="AB224" s="33" t="s">
        <v>425</v>
      </c>
      <c r="AC224" s="33" t="s">
        <v>42</v>
      </c>
    </row>
    <row r="225" spans="1:29" ht="65.25" customHeight="1">
      <c r="A225" s="4" t="s">
        <v>135</v>
      </c>
      <c r="B225" s="16" t="s">
        <v>136</v>
      </c>
      <c r="C225" s="33"/>
      <c r="D225" s="4"/>
      <c r="E225" s="4" t="s">
        <v>137</v>
      </c>
      <c r="F225" s="33" t="s">
        <v>137</v>
      </c>
      <c r="G225" s="33" t="s">
        <v>42</v>
      </c>
      <c r="H225" s="33" t="s">
        <v>984</v>
      </c>
      <c r="I225" s="4" t="s">
        <v>985</v>
      </c>
      <c r="J225" s="4" t="s">
        <v>420</v>
      </c>
      <c r="K225" s="4"/>
      <c r="L225" s="4"/>
      <c r="M225" s="4" t="s">
        <v>421</v>
      </c>
      <c r="N225" s="4" t="s">
        <v>423</v>
      </c>
      <c r="O225" s="4" t="s">
        <v>422</v>
      </c>
      <c r="P225" s="4" t="s">
        <v>428</v>
      </c>
      <c r="Q225" s="33" t="s">
        <v>982</v>
      </c>
      <c r="R225" s="33" t="s">
        <v>32</v>
      </c>
      <c r="S225" s="80" t="s">
        <v>983</v>
      </c>
      <c r="T225" s="33" t="s">
        <v>469</v>
      </c>
      <c r="U225" s="33" t="s">
        <v>42</v>
      </c>
      <c r="V225" s="33" t="s">
        <v>42</v>
      </c>
      <c r="W225" s="4" t="s">
        <v>674</v>
      </c>
      <c r="X225" s="4" t="s">
        <v>42</v>
      </c>
      <c r="Y225" s="33" t="s">
        <v>425</v>
      </c>
      <c r="Z225" s="33" t="s">
        <v>425</v>
      </c>
      <c r="AA225" s="33" t="s">
        <v>42</v>
      </c>
      <c r="AB225" s="33" t="s">
        <v>425</v>
      </c>
      <c r="AC225" s="33" t="s">
        <v>42</v>
      </c>
    </row>
    <row r="226" spans="1:29" ht="65.25" customHeight="1">
      <c r="A226" s="4" t="s">
        <v>135</v>
      </c>
      <c r="B226" s="16" t="s">
        <v>136</v>
      </c>
      <c r="C226" s="33"/>
      <c r="D226" s="4"/>
      <c r="E226" s="4" t="s">
        <v>137</v>
      </c>
      <c r="F226" s="33" t="s">
        <v>137</v>
      </c>
      <c r="G226" s="33" t="s">
        <v>42</v>
      </c>
      <c r="H226" s="33" t="s">
        <v>986</v>
      </c>
      <c r="I226" s="4" t="s">
        <v>985</v>
      </c>
      <c r="J226" s="4" t="s">
        <v>420</v>
      </c>
      <c r="K226" s="4"/>
      <c r="L226" s="4"/>
      <c r="M226" s="4" t="s">
        <v>421</v>
      </c>
      <c r="N226" s="4" t="s">
        <v>461</v>
      </c>
      <c r="O226" s="4" t="s">
        <v>428</v>
      </c>
      <c r="P226" s="4" t="s">
        <v>423</v>
      </c>
      <c r="Q226" s="33" t="s">
        <v>982</v>
      </c>
      <c r="R226" s="33" t="s">
        <v>32</v>
      </c>
      <c r="S226" s="80" t="s">
        <v>983</v>
      </c>
      <c r="T226" s="33" t="s">
        <v>469</v>
      </c>
      <c r="U226" s="33" t="s">
        <v>42</v>
      </c>
      <c r="V226" s="33" t="s">
        <v>42</v>
      </c>
      <c r="W226" s="4" t="s">
        <v>674</v>
      </c>
      <c r="X226" s="4" t="s">
        <v>42</v>
      </c>
      <c r="Y226" s="33" t="s">
        <v>425</v>
      </c>
      <c r="Z226" s="33" t="s">
        <v>425</v>
      </c>
      <c r="AA226" s="33" t="s">
        <v>42</v>
      </c>
      <c r="AB226" s="33" t="s">
        <v>425</v>
      </c>
      <c r="AC226" s="33" t="s">
        <v>42</v>
      </c>
    </row>
    <row r="227" spans="1:29" ht="65.25" customHeight="1">
      <c r="A227" s="4" t="s">
        <v>135</v>
      </c>
      <c r="B227" s="16" t="s">
        <v>136</v>
      </c>
      <c r="C227" s="33"/>
      <c r="D227" s="4"/>
      <c r="E227" s="4" t="s">
        <v>137</v>
      </c>
      <c r="F227" s="33" t="s">
        <v>137</v>
      </c>
      <c r="G227" s="33" t="s">
        <v>42</v>
      </c>
      <c r="H227" s="33" t="s">
        <v>987</v>
      </c>
      <c r="I227" s="4" t="s">
        <v>985</v>
      </c>
      <c r="J227" s="4" t="s">
        <v>420</v>
      </c>
      <c r="K227" s="4"/>
      <c r="L227" s="4"/>
      <c r="M227" s="4" t="s">
        <v>421</v>
      </c>
      <c r="N227" s="4"/>
      <c r="O227" s="4"/>
      <c r="P227" s="4"/>
      <c r="Q227" s="33" t="s">
        <v>982</v>
      </c>
      <c r="R227" s="33" t="s">
        <v>32</v>
      </c>
      <c r="S227" s="80" t="s">
        <v>983</v>
      </c>
      <c r="T227" s="33" t="s">
        <v>469</v>
      </c>
      <c r="U227" s="33" t="s">
        <v>42</v>
      </c>
      <c r="V227" s="33" t="s">
        <v>42</v>
      </c>
      <c r="W227" s="4" t="s">
        <v>674</v>
      </c>
      <c r="X227" s="4" t="s">
        <v>42</v>
      </c>
      <c r="Y227" s="33" t="s">
        <v>425</v>
      </c>
      <c r="Z227" s="33" t="s">
        <v>425</v>
      </c>
      <c r="AA227" s="33" t="s">
        <v>42</v>
      </c>
      <c r="AB227" s="33" t="s">
        <v>425</v>
      </c>
      <c r="AC227" s="33" t="s">
        <v>42</v>
      </c>
    </row>
    <row r="228" spans="1:29" ht="65.25" customHeight="1">
      <c r="A228" s="4" t="s">
        <v>135</v>
      </c>
      <c r="B228" s="16" t="s">
        <v>136</v>
      </c>
      <c r="C228" s="33"/>
      <c r="D228" s="4"/>
      <c r="E228" s="4" t="s">
        <v>137</v>
      </c>
      <c r="F228" s="33" t="s">
        <v>137</v>
      </c>
      <c r="G228" s="33" t="s">
        <v>42</v>
      </c>
      <c r="H228" s="33" t="s">
        <v>988</v>
      </c>
      <c r="I228" s="4" t="s">
        <v>985</v>
      </c>
      <c r="J228" s="4" t="s">
        <v>420</v>
      </c>
      <c r="K228" s="4"/>
      <c r="L228" s="4"/>
      <c r="M228" s="4" t="s">
        <v>521</v>
      </c>
      <c r="N228" s="4"/>
      <c r="O228" s="4"/>
      <c r="P228" s="4"/>
      <c r="Q228" s="33" t="s">
        <v>982</v>
      </c>
      <c r="R228" s="33" t="s">
        <v>32</v>
      </c>
      <c r="S228" s="80" t="s">
        <v>983</v>
      </c>
      <c r="T228" s="33" t="s">
        <v>469</v>
      </c>
      <c r="U228" s="33" t="s">
        <v>42</v>
      </c>
      <c r="V228" s="33" t="s">
        <v>42</v>
      </c>
      <c r="W228" s="4" t="s">
        <v>674</v>
      </c>
      <c r="X228" s="4" t="s">
        <v>42</v>
      </c>
      <c r="Y228" s="33" t="s">
        <v>425</v>
      </c>
      <c r="Z228" s="33" t="s">
        <v>425</v>
      </c>
      <c r="AA228" s="33" t="s">
        <v>42</v>
      </c>
      <c r="AB228" s="33" t="s">
        <v>425</v>
      </c>
      <c r="AC228" s="33" t="s">
        <v>42</v>
      </c>
    </row>
    <row r="229" spans="1:29" ht="65.25" customHeight="1">
      <c r="A229" s="4" t="s">
        <v>135</v>
      </c>
      <c r="B229" s="16" t="s">
        <v>136</v>
      </c>
      <c r="C229" s="33"/>
      <c r="D229" s="4"/>
      <c r="E229" s="4" t="s">
        <v>137</v>
      </c>
      <c r="F229" s="33" t="s">
        <v>137</v>
      </c>
      <c r="G229" s="33" t="s">
        <v>42</v>
      </c>
      <c r="H229" s="33" t="s">
        <v>989</v>
      </c>
      <c r="I229" s="4" t="s">
        <v>980</v>
      </c>
      <c r="J229" s="4" t="s">
        <v>420</v>
      </c>
      <c r="K229" s="4"/>
      <c r="L229" s="4"/>
      <c r="M229" s="4" t="s">
        <v>435</v>
      </c>
      <c r="N229" s="4" t="s">
        <v>461</v>
      </c>
      <c r="O229" s="4" t="s">
        <v>428</v>
      </c>
      <c r="P229" s="4"/>
      <c r="Q229" s="33" t="s">
        <v>982</v>
      </c>
      <c r="R229" s="33" t="s">
        <v>32</v>
      </c>
      <c r="S229" s="80" t="s">
        <v>983</v>
      </c>
      <c r="T229" s="33" t="s">
        <v>469</v>
      </c>
      <c r="U229" s="33" t="s">
        <v>42</v>
      </c>
      <c r="V229" s="33" t="s">
        <v>42</v>
      </c>
      <c r="W229" s="4" t="s">
        <v>674</v>
      </c>
      <c r="X229" s="4" t="s">
        <v>42</v>
      </c>
      <c r="Y229" s="33" t="s">
        <v>425</v>
      </c>
      <c r="Z229" s="33" t="s">
        <v>425</v>
      </c>
      <c r="AA229" s="33" t="s">
        <v>42</v>
      </c>
      <c r="AB229" s="33" t="s">
        <v>425</v>
      </c>
      <c r="AC229" s="33" t="s">
        <v>42</v>
      </c>
    </row>
    <row r="230" spans="1:29" ht="65.25" customHeight="1">
      <c r="A230" s="4" t="s">
        <v>135</v>
      </c>
      <c r="B230" s="16" t="s">
        <v>136</v>
      </c>
      <c r="C230" s="33"/>
      <c r="D230" s="4"/>
      <c r="E230" s="4" t="s">
        <v>137</v>
      </c>
      <c r="F230" s="33" t="s">
        <v>137</v>
      </c>
      <c r="G230" s="33" t="s">
        <v>42</v>
      </c>
      <c r="H230" s="33" t="s">
        <v>990</v>
      </c>
      <c r="I230" s="4" t="s">
        <v>991</v>
      </c>
      <c r="J230" s="4" t="s">
        <v>15</v>
      </c>
      <c r="K230" s="4"/>
      <c r="L230" s="4"/>
      <c r="M230" s="4" t="s">
        <v>992</v>
      </c>
      <c r="N230" s="4" t="s">
        <v>993</v>
      </c>
      <c r="O230" s="4" t="s">
        <v>825</v>
      </c>
      <c r="P230" s="4"/>
      <c r="Q230" s="33" t="s">
        <v>982</v>
      </c>
      <c r="R230" s="33" t="s">
        <v>32</v>
      </c>
      <c r="S230" s="80">
        <v>816</v>
      </c>
      <c r="T230" s="33" t="s">
        <v>453</v>
      </c>
      <c r="U230" s="33" t="s">
        <v>42</v>
      </c>
      <c r="V230" s="35" t="s">
        <v>42</v>
      </c>
      <c r="W230" s="4" t="s">
        <v>32</v>
      </c>
      <c r="X230" s="4" t="s">
        <v>42</v>
      </c>
      <c r="Y230" s="33" t="s">
        <v>425</v>
      </c>
      <c r="Z230" s="33" t="s">
        <v>425</v>
      </c>
      <c r="AA230" s="33" t="s">
        <v>42</v>
      </c>
      <c r="AB230" s="33" t="s">
        <v>425</v>
      </c>
      <c r="AC230" s="33" t="s">
        <v>42</v>
      </c>
    </row>
    <row r="231" spans="1:29" ht="65.25" customHeight="1">
      <c r="A231" s="4" t="s">
        <v>135</v>
      </c>
      <c r="B231" s="16" t="s">
        <v>136</v>
      </c>
      <c r="C231" s="33"/>
      <c r="D231" s="4"/>
      <c r="E231" s="4" t="s">
        <v>137</v>
      </c>
      <c r="F231" s="33" t="s">
        <v>137</v>
      </c>
      <c r="G231" s="33" t="s">
        <v>42</v>
      </c>
      <c r="H231" s="33" t="s">
        <v>994</v>
      </c>
      <c r="I231" s="4" t="s">
        <v>995</v>
      </c>
      <c r="J231" s="4" t="s">
        <v>17</v>
      </c>
      <c r="K231" s="4"/>
      <c r="L231" s="4"/>
      <c r="M231" s="4" t="s">
        <v>607</v>
      </c>
      <c r="N231" s="4"/>
      <c r="O231" s="4"/>
      <c r="P231" s="4"/>
      <c r="Q231" s="33" t="s">
        <v>996</v>
      </c>
      <c r="R231" s="33" t="s">
        <v>42</v>
      </c>
      <c r="S231" s="80" t="s">
        <v>32</v>
      </c>
      <c r="T231" s="33" t="s">
        <v>42</v>
      </c>
      <c r="U231" s="33" t="s">
        <v>42</v>
      </c>
      <c r="V231" s="33" t="s">
        <v>42</v>
      </c>
      <c r="W231" s="4" t="s">
        <v>42</v>
      </c>
      <c r="X231" s="4" t="s">
        <v>42</v>
      </c>
      <c r="Y231" s="33" t="s">
        <v>425</v>
      </c>
      <c r="Z231" s="33" t="s">
        <v>425</v>
      </c>
      <c r="AA231" s="33" t="s">
        <v>42</v>
      </c>
      <c r="AB231" s="33" t="s">
        <v>425</v>
      </c>
      <c r="AC231" s="33" t="s">
        <v>42</v>
      </c>
    </row>
    <row r="232" spans="1:29" ht="65.25" customHeight="1">
      <c r="A232" s="4" t="s">
        <v>135</v>
      </c>
      <c r="B232" s="16" t="s">
        <v>136</v>
      </c>
      <c r="C232" s="33"/>
      <c r="D232" s="4"/>
      <c r="E232" s="4" t="s">
        <v>137</v>
      </c>
      <c r="F232" s="33" t="s">
        <v>137</v>
      </c>
      <c r="G232" s="33" t="s">
        <v>42</v>
      </c>
      <c r="H232" s="33" t="s">
        <v>997</v>
      </c>
      <c r="I232" s="4" t="s">
        <v>998</v>
      </c>
      <c r="J232" s="4" t="s">
        <v>17</v>
      </c>
      <c r="K232" s="4"/>
      <c r="L232" s="4"/>
      <c r="M232" s="4" t="s">
        <v>524</v>
      </c>
      <c r="N232" s="4" t="s">
        <v>551</v>
      </c>
      <c r="O232" s="4"/>
      <c r="P232" s="4"/>
      <c r="Q232" s="33" t="s">
        <v>996</v>
      </c>
      <c r="R232" s="33" t="s">
        <v>32</v>
      </c>
      <c r="S232" s="80">
        <v>40.799999999999997</v>
      </c>
      <c r="T232" s="33" t="s">
        <v>469</v>
      </c>
      <c r="U232" s="33" t="s">
        <v>42</v>
      </c>
      <c r="V232" s="33" t="s">
        <v>42</v>
      </c>
      <c r="W232" s="35" t="s">
        <v>42</v>
      </c>
      <c r="X232" s="35" t="s">
        <v>42</v>
      </c>
      <c r="Y232" s="33" t="s">
        <v>425</v>
      </c>
      <c r="Z232" s="33" t="s">
        <v>425</v>
      </c>
      <c r="AA232" s="33" t="s">
        <v>42</v>
      </c>
      <c r="AB232" s="33" t="s">
        <v>425</v>
      </c>
      <c r="AC232" s="33" t="s">
        <v>42</v>
      </c>
    </row>
    <row r="233" spans="1:29" ht="65.25" customHeight="1">
      <c r="A233" s="4" t="s">
        <v>135</v>
      </c>
      <c r="B233" s="16" t="s">
        <v>136</v>
      </c>
      <c r="C233" s="33"/>
      <c r="D233" s="4"/>
      <c r="E233" s="4" t="s">
        <v>137</v>
      </c>
      <c r="F233" s="33" t="s">
        <v>137</v>
      </c>
      <c r="G233" s="33" t="s">
        <v>42</v>
      </c>
      <c r="H233" s="33" t="s">
        <v>999</v>
      </c>
      <c r="I233" s="4" t="s">
        <v>1000</v>
      </c>
      <c r="J233" s="4" t="s">
        <v>17</v>
      </c>
      <c r="K233" s="4"/>
      <c r="L233" s="4"/>
      <c r="M233" s="4" t="s">
        <v>551</v>
      </c>
      <c r="N233" s="4" t="s">
        <v>524</v>
      </c>
      <c r="O233" s="4"/>
      <c r="P233" s="4"/>
      <c r="Q233" s="33" t="s">
        <v>996</v>
      </c>
      <c r="R233" s="33" t="s">
        <v>42</v>
      </c>
      <c r="S233" s="80" t="s">
        <v>32</v>
      </c>
      <c r="T233" s="33" t="s">
        <v>42</v>
      </c>
      <c r="U233" s="33" t="s">
        <v>42</v>
      </c>
      <c r="V233" s="33" t="s">
        <v>42</v>
      </c>
      <c r="W233" s="35" t="s">
        <v>42</v>
      </c>
      <c r="X233" s="35" t="s">
        <v>42</v>
      </c>
      <c r="Y233" s="33" t="s">
        <v>425</v>
      </c>
      <c r="Z233" s="33" t="s">
        <v>425</v>
      </c>
      <c r="AA233" s="33" t="s">
        <v>42</v>
      </c>
      <c r="AB233" s="33" t="s">
        <v>425</v>
      </c>
      <c r="AC233" s="33" t="s">
        <v>42</v>
      </c>
    </row>
    <row r="234" spans="1:29" s="4" customFormat="1" ht="65.25" customHeight="1">
      <c r="A234" s="33" t="s">
        <v>151</v>
      </c>
      <c r="B234" s="16" t="s">
        <v>152</v>
      </c>
      <c r="C234" s="33"/>
      <c r="E234" s="4" t="s">
        <v>153</v>
      </c>
      <c r="F234" s="4" t="s">
        <v>153</v>
      </c>
      <c r="G234" s="33" t="s">
        <v>42</v>
      </c>
      <c r="H234" s="33" t="s">
        <v>1001</v>
      </c>
      <c r="I234" s="4" t="s">
        <v>1002</v>
      </c>
      <c r="J234" s="4" t="s">
        <v>13</v>
      </c>
      <c r="M234" s="4" t="s">
        <v>473</v>
      </c>
      <c r="Q234" s="33" t="s">
        <v>1003</v>
      </c>
      <c r="R234" s="33" t="s">
        <v>32</v>
      </c>
      <c r="S234" s="80">
        <v>831</v>
      </c>
      <c r="T234" s="33" t="s">
        <v>469</v>
      </c>
      <c r="U234" s="33" t="s">
        <v>42</v>
      </c>
      <c r="V234" s="33" t="s">
        <v>42</v>
      </c>
      <c r="W234" s="4" t="s">
        <v>32</v>
      </c>
      <c r="X234" s="4" t="s">
        <v>42</v>
      </c>
      <c r="Y234" s="33" t="s">
        <v>425</v>
      </c>
      <c r="Z234" s="33" t="s">
        <v>446</v>
      </c>
      <c r="AA234" s="33" t="s">
        <v>31</v>
      </c>
      <c r="AB234" s="33" t="s">
        <v>446</v>
      </c>
      <c r="AC234" s="33" t="s">
        <v>1004</v>
      </c>
    </row>
    <row r="235" spans="1:29" s="4" customFormat="1" ht="65.25" customHeight="1">
      <c r="A235" s="33" t="s">
        <v>151</v>
      </c>
      <c r="B235" s="16" t="s">
        <v>152</v>
      </c>
      <c r="C235" s="33"/>
      <c r="E235" s="4" t="s">
        <v>153</v>
      </c>
      <c r="F235" s="4" t="s">
        <v>153</v>
      </c>
      <c r="G235" s="33" t="s">
        <v>42</v>
      </c>
      <c r="H235" s="33" t="s">
        <v>1005</v>
      </c>
      <c r="I235" s="4" t="s">
        <v>1006</v>
      </c>
      <c r="J235" s="4" t="s">
        <v>13</v>
      </c>
      <c r="M235" s="4" t="s">
        <v>527</v>
      </c>
      <c r="N235" s="4" t="s">
        <v>429</v>
      </c>
      <c r="Q235" s="33" t="s">
        <v>1007</v>
      </c>
      <c r="R235" s="33" t="s">
        <v>32</v>
      </c>
      <c r="S235" s="80">
        <v>205</v>
      </c>
      <c r="T235" s="33" t="s">
        <v>469</v>
      </c>
      <c r="U235" s="33" t="s">
        <v>42</v>
      </c>
      <c r="V235" s="33" t="s">
        <v>42</v>
      </c>
      <c r="W235" s="4" t="s">
        <v>32</v>
      </c>
      <c r="X235" s="4" t="s">
        <v>42</v>
      </c>
      <c r="Y235" s="33" t="s">
        <v>425</v>
      </c>
      <c r="Z235" s="33" t="s">
        <v>446</v>
      </c>
      <c r="AA235" s="4" t="s">
        <v>474</v>
      </c>
      <c r="AB235" s="33" t="s">
        <v>425</v>
      </c>
      <c r="AC235" s="33" t="s">
        <v>42</v>
      </c>
    </row>
    <row r="236" spans="1:29" s="4" customFormat="1" ht="65.25" customHeight="1">
      <c r="A236" s="33" t="s">
        <v>151</v>
      </c>
      <c r="B236" s="16" t="s">
        <v>152</v>
      </c>
      <c r="C236" s="33"/>
      <c r="E236" s="4" t="s">
        <v>153</v>
      </c>
      <c r="F236" s="4" t="s">
        <v>153</v>
      </c>
      <c r="G236" s="33" t="s">
        <v>42</v>
      </c>
      <c r="H236" s="33" t="s">
        <v>1008</v>
      </c>
      <c r="I236" s="4" t="s">
        <v>1009</v>
      </c>
      <c r="J236" s="4" t="s">
        <v>13</v>
      </c>
      <c r="M236" s="4" t="s">
        <v>472</v>
      </c>
      <c r="N236" s="4" t="s">
        <v>429</v>
      </c>
      <c r="Q236" s="33" t="s">
        <v>1010</v>
      </c>
      <c r="R236" s="33" t="s">
        <v>32</v>
      </c>
      <c r="S236" s="80">
        <v>133</v>
      </c>
      <c r="T236" s="33" t="s">
        <v>469</v>
      </c>
      <c r="U236" s="33" t="s">
        <v>42</v>
      </c>
      <c r="V236" s="33" t="s">
        <v>42</v>
      </c>
      <c r="W236" s="4" t="s">
        <v>474</v>
      </c>
      <c r="X236" s="4" t="s">
        <v>32</v>
      </c>
      <c r="Y236" s="33" t="s">
        <v>425</v>
      </c>
      <c r="Z236" s="33" t="s">
        <v>446</v>
      </c>
      <c r="AA236" s="4" t="s">
        <v>474</v>
      </c>
      <c r="AB236" s="33" t="s">
        <v>425</v>
      </c>
      <c r="AC236" s="33" t="s">
        <v>42</v>
      </c>
    </row>
    <row r="237" spans="1:29" ht="65.25" customHeight="1">
      <c r="A237" s="4" t="s">
        <v>154</v>
      </c>
      <c r="B237" s="27" t="s">
        <v>155</v>
      </c>
      <c r="C237" s="4"/>
      <c r="D237" s="4"/>
      <c r="E237" s="4" t="s">
        <v>156</v>
      </c>
      <c r="F237" s="4" t="s">
        <v>156</v>
      </c>
      <c r="G237" s="33" t="s">
        <v>42</v>
      </c>
      <c r="H237" s="33" t="s">
        <v>1011</v>
      </c>
      <c r="I237" s="4" t="s">
        <v>1012</v>
      </c>
      <c r="J237" s="4" t="s">
        <v>420</v>
      </c>
      <c r="K237" s="4"/>
      <c r="L237" s="4"/>
      <c r="M237" s="4" t="s">
        <v>981</v>
      </c>
      <c r="N237" s="4"/>
      <c r="O237" s="4"/>
      <c r="P237" s="4"/>
      <c r="Q237" s="33" t="s">
        <v>1013</v>
      </c>
      <c r="R237" s="33" t="s">
        <v>42</v>
      </c>
      <c r="S237" s="41" t="s">
        <v>32</v>
      </c>
      <c r="T237" s="33" t="s">
        <v>42</v>
      </c>
      <c r="U237" s="33" t="s">
        <v>42</v>
      </c>
      <c r="V237" s="33" t="s">
        <v>42</v>
      </c>
      <c r="W237" s="4" t="s">
        <v>42</v>
      </c>
      <c r="X237" s="4" t="s">
        <v>42</v>
      </c>
      <c r="Y237" s="33" t="s">
        <v>425</v>
      </c>
      <c r="Z237" s="33" t="s">
        <v>425</v>
      </c>
      <c r="AA237" s="33" t="s">
        <v>42</v>
      </c>
      <c r="AB237" s="33" t="s">
        <v>425</v>
      </c>
      <c r="AC237" s="33" t="s">
        <v>42</v>
      </c>
    </row>
    <row r="238" spans="1:29" ht="65.25" customHeight="1">
      <c r="A238" s="4" t="s">
        <v>154</v>
      </c>
      <c r="B238" s="27" t="s">
        <v>155</v>
      </c>
      <c r="C238" s="4"/>
      <c r="D238" s="4"/>
      <c r="E238" s="4" t="s">
        <v>156</v>
      </c>
      <c r="F238" s="4" t="s">
        <v>156</v>
      </c>
      <c r="G238" s="33" t="s">
        <v>42</v>
      </c>
      <c r="H238" s="33" t="s">
        <v>1014</v>
      </c>
      <c r="I238" s="4" t="s">
        <v>1012</v>
      </c>
      <c r="J238" s="4" t="s">
        <v>13</v>
      </c>
      <c r="K238" s="4"/>
      <c r="L238" s="4"/>
      <c r="M238" s="4" t="s">
        <v>552</v>
      </c>
      <c r="N238" s="4"/>
      <c r="O238" s="4"/>
      <c r="P238" s="4"/>
      <c r="Q238" s="33" t="s">
        <v>1013</v>
      </c>
      <c r="R238" s="33" t="s">
        <v>42</v>
      </c>
      <c r="S238" s="41" t="s">
        <v>32</v>
      </c>
      <c r="T238" s="33" t="s">
        <v>42</v>
      </c>
      <c r="U238" s="33" t="s">
        <v>42</v>
      </c>
      <c r="V238" s="33" t="s">
        <v>42</v>
      </c>
      <c r="W238" s="4" t="s">
        <v>42</v>
      </c>
      <c r="X238" s="4" t="s">
        <v>42</v>
      </c>
      <c r="Y238" s="33" t="s">
        <v>425</v>
      </c>
      <c r="Z238" s="33" t="s">
        <v>425</v>
      </c>
      <c r="AA238" s="33" t="s">
        <v>42</v>
      </c>
      <c r="AB238" s="33" t="s">
        <v>425</v>
      </c>
      <c r="AC238" s="33" t="s">
        <v>42</v>
      </c>
    </row>
    <row r="239" spans="1:29" ht="65.25" customHeight="1">
      <c r="A239" s="4" t="s">
        <v>154</v>
      </c>
      <c r="B239" s="25" t="s">
        <v>155</v>
      </c>
      <c r="C239" s="4"/>
      <c r="D239" s="4"/>
      <c r="E239" s="4" t="s">
        <v>156</v>
      </c>
      <c r="F239" s="4" t="s">
        <v>156</v>
      </c>
      <c r="G239" s="33" t="s">
        <v>42</v>
      </c>
      <c r="H239" s="33" t="s">
        <v>1015</v>
      </c>
      <c r="I239" s="4" t="s">
        <v>1012</v>
      </c>
      <c r="J239" s="4" t="s">
        <v>420</v>
      </c>
      <c r="K239" s="4"/>
      <c r="L239" s="4"/>
      <c r="M239" s="4" t="s">
        <v>421</v>
      </c>
      <c r="N239" s="4"/>
      <c r="O239" s="4"/>
      <c r="P239" s="4"/>
      <c r="Q239" s="33" t="s">
        <v>1013</v>
      </c>
      <c r="R239" s="33" t="s">
        <v>42</v>
      </c>
      <c r="S239" s="41" t="s">
        <v>32</v>
      </c>
      <c r="T239" s="33" t="s">
        <v>42</v>
      </c>
      <c r="U239" s="33" t="s">
        <v>42</v>
      </c>
      <c r="V239" s="33" t="s">
        <v>42</v>
      </c>
      <c r="W239" s="4" t="s">
        <v>42</v>
      </c>
      <c r="X239" s="4" t="s">
        <v>42</v>
      </c>
      <c r="Y239" s="33" t="s">
        <v>425</v>
      </c>
      <c r="Z239" s="33" t="s">
        <v>425</v>
      </c>
      <c r="AA239" s="33" t="s">
        <v>42</v>
      </c>
      <c r="AB239" s="33" t="s">
        <v>425</v>
      </c>
      <c r="AC239" s="33" t="s">
        <v>42</v>
      </c>
    </row>
    <row r="240" spans="1:29" ht="65.25" customHeight="1">
      <c r="A240" s="4" t="s">
        <v>154</v>
      </c>
      <c r="B240" s="16" t="s">
        <v>155</v>
      </c>
      <c r="C240" s="4"/>
      <c r="D240" s="4"/>
      <c r="E240" s="4" t="s">
        <v>156</v>
      </c>
      <c r="F240" s="4" t="s">
        <v>156</v>
      </c>
      <c r="G240" s="33" t="s">
        <v>42</v>
      </c>
      <c r="H240" s="33" t="s">
        <v>1016</v>
      </c>
      <c r="I240" s="4" t="s">
        <v>1012</v>
      </c>
      <c r="J240" s="4" t="s">
        <v>420</v>
      </c>
      <c r="K240" s="4"/>
      <c r="L240" s="4"/>
      <c r="M240" s="4" t="s">
        <v>421</v>
      </c>
      <c r="N240" s="4"/>
      <c r="O240" s="4"/>
      <c r="P240" s="4"/>
      <c r="Q240" s="33" t="s">
        <v>1013</v>
      </c>
      <c r="R240" s="33" t="s">
        <v>42</v>
      </c>
      <c r="S240" s="41" t="s">
        <v>32</v>
      </c>
      <c r="T240" s="33" t="s">
        <v>42</v>
      </c>
      <c r="U240" s="33" t="s">
        <v>42</v>
      </c>
      <c r="V240" s="33" t="s">
        <v>42</v>
      </c>
      <c r="W240" s="4" t="s">
        <v>42</v>
      </c>
      <c r="X240" s="4" t="s">
        <v>42</v>
      </c>
      <c r="Y240" s="33" t="s">
        <v>425</v>
      </c>
      <c r="Z240" s="33" t="s">
        <v>425</v>
      </c>
      <c r="AA240" s="33" t="s">
        <v>42</v>
      </c>
      <c r="AB240" s="33" t="s">
        <v>425</v>
      </c>
      <c r="AC240" s="33" t="s">
        <v>42</v>
      </c>
    </row>
    <row r="241" spans="1:29" ht="65.25" customHeight="1">
      <c r="A241" s="4" t="s">
        <v>154</v>
      </c>
      <c r="B241" s="16" t="s">
        <v>155</v>
      </c>
      <c r="C241" s="4"/>
      <c r="D241" s="4"/>
      <c r="E241" s="4" t="s">
        <v>156</v>
      </c>
      <c r="F241" s="4" t="s">
        <v>156</v>
      </c>
      <c r="G241" s="33" t="s">
        <v>42</v>
      </c>
      <c r="H241" s="33" t="s">
        <v>1017</v>
      </c>
      <c r="I241" s="4" t="s">
        <v>1012</v>
      </c>
      <c r="J241" s="4" t="s">
        <v>420</v>
      </c>
      <c r="K241" s="4"/>
      <c r="L241" s="4"/>
      <c r="M241" s="4" t="s">
        <v>421</v>
      </c>
      <c r="N241" s="4"/>
      <c r="O241" s="4"/>
      <c r="P241" s="4"/>
      <c r="Q241" s="33" t="s">
        <v>1013</v>
      </c>
      <c r="R241" s="33" t="s">
        <v>42</v>
      </c>
      <c r="S241" s="41" t="s">
        <v>32</v>
      </c>
      <c r="T241" s="33" t="s">
        <v>42</v>
      </c>
      <c r="U241" s="33" t="s">
        <v>42</v>
      </c>
      <c r="V241" s="33" t="s">
        <v>42</v>
      </c>
      <c r="W241" s="4" t="s">
        <v>42</v>
      </c>
      <c r="X241" s="4" t="s">
        <v>42</v>
      </c>
      <c r="Y241" s="33" t="s">
        <v>425</v>
      </c>
      <c r="Z241" s="33" t="s">
        <v>425</v>
      </c>
      <c r="AA241" s="33" t="s">
        <v>42</v>
      </c>
      <c r="AB241" s="33" t="s">
        <v>425</v>
      </c>
      <c r="AC241" s="33" t="s">
        <v>42</v>
      </c>
    </row>
    <row r="242" spans="1:29" ht="65.25" customHeight="1">
      <c r="A242" s="4" t="s">
        <v>154</v>
      </c>
      <c r="B242" s="16" t="s">
        <v>155</v>
      </c>
      <c r="C242" s="4"/>
      <c r="D242" s="4"/>
      <c r="E242" s="4" t="s">
        <v>156</v>
      </c>
      <c r="F242" s="4" t="s">
        <v>156</v>
      </c>
      <c r="G242" s="33" t="s">
        <v>42</v>
      </c>
      <c r="H242" s="33" t="s">
        <v>1018</v>
      </c>
      <c r="I242" s="4" t="s">
        <v>1012</v>
      </c>
      <c r="J242" s="4" t="s">
        <v>420</v>
      </c>
      <c r="K242" s="4"/>
      <c r="L242" s="4"/>
      <c r="M242" s="4" t="s">
        <v>461</v>
      </c>
      <c r="N242" s="4" t="s">
        <v>493</v>
      </c>
      <c r="O242" s="4"/>
      <c r="P242" s="4"/>
      <c r="Q242" s="33" t="s">
        <v>1013</v>
      </c>
      <c r="R242" s="33" t="s">
        <v>42</v>
      </c>
      <c r="S242" s="41" t="s">
        <v>32</v>
      </c>
      <c r="T242" s="33" t="s">
        <v>42</v>
      </c>
      <c r="U242" s="33" t="s">
        <v>42</v>
      </c>
      <c r="V242" s="33" t="s">
        <v>42</v>
      </c>
      <c r="W242" s="4" t="s">
        <v>42</v>
      </c>
      <c r="X242" s="4" t="s">
        <v>42</v>
      </c>
      <c r="Y242" s="33" t="s">
        <v>425</v>
      </c>
      <c r="Z242" s="33" t="s">
        <v>425</v>
      </c>
      <c r="AA242" s="33" t="s">
        <v>42</v>
      </c>
      <c r="AB242" s="33" t="s">
        <v>425</v>
      </c>
      <c r="AC242" s="33" t="s">
        <v>42</v>
      </c>
    </row>
    <row r="243" spans="1:29" ht="65.25" customHeight="1">
      <c r="A243" s="4" t="s">
        <v>154</v>
      </c>
      <c r="B243" s="16" t="s">
        <v>155</v>
      </c>
      <c r="C243" s="4"/>
      <c r="D243" s="4"/>
      <c r="E243" s="4" t="s">
        <v>156</v>
      </c>
      <c r="F243" s="4" t="s">
        <v>156</v>
      </c>
      <c r="G243" s="33" t="s">
        <v>42</v>
      </c>
      <c r="H243" s="33" t="s">
        <v>1019</v>
      </c>
      <c r="I243" s="4" t="s">
        <v>1012</v>
      </c>
      <c r="J243" s="4" t="s">
        <v>420</v>
      </c>
      <c r="K243" s="4"/>
      <c r="L243" s="4"/>
      <c r="M243" s="4" t="s">
        <v>423</v>
      </c>
      <c r="N243" s="4"/>
      <c r="O243" s="4"/>
      <c r="P243" s="4"/>
      <c r="Q243" s="33" t="s">
        <v>1013</v>
      </c>
      <c r="R243" s="33" t="s">
        <v>42</v>
      </c>
      <c r="S243" s="41" t="s">
        <v>32</v>
      </c>
      <c r="T243" s="33" t="s">
        <v>42</v>
      </c>
      <c r="U243" s="33" t="s">
        <v>42</v>
      </c>
      <c r="V243" s="33" t="s">
        <v>42</v>
      </c>
      <c r="W243" s="4" t="s">
        <v>42</v>
      </c>
      <c r="X243" s="4" t="s">
        <v>42</v>
      </c>
      <c r="Y243" s="33" t="s">
        <v>425</v>
      </c>
      <c r="Z243" s="33" t="s">
        <v>425</v>
      </c>
      <c r="AA243" s="33" t="s">
        <v>42</v>
      </c>
      <c r="AB243" s="33" t="s">
        <v>425</v>
      </c>
      <c r="AC243" s="33" t="s">
        <v>42</v>
      </c>
    </row>
    <row r="244" spans="1:29" ht="65.25" customHeight="1">
      <c r="A244" s="4" t="s">
        <v>154</v>
      </c>
      <c r="B244" s="16" t="s">
        <v>155</v>
      </c>
      <c r="C244" s="4"/>
      <c r="D244" s="4"/>
      <c r="E244" s="4" t="s">
        <v>156</v>
      </c>
      <c r="F244" s="4" t="s">
        <v>156</v>
      </c>
      <c r="G244" s="33" t="s">
        <v>42</v>
      </c>
      <c r="H244" s="33" t="s">
        <v>1020</v>
      </c>
      <c r="I244" s="4" t="s">
        <v>1012</v>
      </c>
      <c r="J244" s="4" t="s">
        <v>420</v>
      </c>
      <c r="K244" s="4"/>
      <c r="L244" s="4"/>
      <c r="M244" s="4" t="s">
        <v>421</v>
      </c>
      <c r="N244" s="4"/>
      <c r="O244" s="4"/>
      <c r="P244" s="4"/>
      <c r="Q244" s="33" t="s">
        <v>1013</v>
      </c>
      <c r="R244" s="33" t="s">
        <v>42</v>
      </c>
      <c r="S244" s="41" t="s">
        <v>32</v>
      </c>
      <c r="T244" s="33" t="s">
        <v>42</v>
      </c>
      <c r="U244" s="33" t="s">
        <v>42</v>
      </c>
      <c r="V244" s="33" t="s">
        <v>42</v>
      </c>
      <c r="W244" s="4" t="s">
        <v>42</v>
      </c>
      <c r="X244" s="4" t="s">
        <v>42</v>
      </c>
      <c r="Y244" s="33" t="s">
        <v>425</v>
      </c>
      <c r="Z244" s="33" t="s">
        <v>425</v>
      </c>
      <c r="AA244" s="33" t="s">
        <v>42</v>
      </c>
      <c r="AB244" s="33" t="s">
        <v>425</v>
      </c>
      <c r="AC244" s="33" t="s">
        <v>42</v>
      </c>
    </row>
    <row r="245" spans="1:29" ht="65.25" customHeight="1">
      <c r="A245" s="4" t="s">
        <v>154</v>
      </c>
      <c r="B245" s="16" t="s">
        <v>155</v>
      </c>
      <c r="C245" s="4"/>
      <c r="D245" s="4"/>
      <c r="E245" s="4" t="s">
        <v>156</v>
      </c>
      <c r="F245" s="4" t="s">
        <v>156</v>
      </c>
      <c r="G245" s="33" t="s">
        <v>42</v>
      </c>
      <c r="H245" s="33" t="s">
        <v>1021</v>
      </c>
      <c r="I245" s="4" t="s">
        <v>1012</v>
      </c>
      <c r="J245" s="4" t="s">
        <v>420</v>
      </c>
      <c r="K245" s="4"/>
      <c r="L245" s="4"/>
      <c r="M245" s="4" t="s">
        <v>421</v>
      </c>
      <c r="N245" s="4"/>
      <c r="O245" s="4"/>
      <c r="P245" s="4"/>
      <c r="Q245" s="33" t="s">
        <v>1013</v>
      </c>
      <c r="R245" s="33" t="s">
        <v>42</v>
      </c>
      <c r="S245" s="41" t="s">
        <v>32</v>
      </c>
      <c r="T245" s="33" t="s">
        <v>42</v>
      </c>
      <c r="U245" s="33" t="s">
        <v>42</v>
      </c>
      <c r="V245" s="33" t="s">
        <v>42</v>
      </c>
      <c r="W245" s="4" t="s">
        <v>42</v>
      </c>
      <c r="X245" s="4" t="s">
        <v>42</v>
      </c>
      <c r="Y245" s="33" t="s">
        <v>425</v>
      </c>
      <c r="Z245" s="33" t="s">
        <v>425</v>
      </c>
      <c r="AA245" s="33" t="s">
        <v>42</v>
      </c>
      <c r="AB245" s="33" t="s">
        <v>425</v>
      </c>
      <c r="AC245" s="33" t="s">
        <v>42</v>
      </c>
    </row>
    <row r="246" spans="1:29" ht="65.25" customHeight="1">
      <c r="A246" s="4" t="s">
        <v>154</v>
      </c>
      <c r="B246" s="16" t="s">
        <v>155</v>
      </c>
      <c r="C246" s="4"/>
      <c r="D246" s="4"/>
      <c r="E246" s="4" t="s">
        <v>156</v>
      </c>
      <c r="F246" s="4" t="s">
        <v>156</v>
      </c>
      <c r="G246" s="33" t="s">
        <v>42</v>
      </c>
      <c r="H246" s="33" t="s">
        <v>1022</v>
      </c>
      <c r="I246" s="4" t="s">
        <v>1012</v>
      </c>
      <c r="J246" s="4" t="s">
        <v>420</v>
      </c>
      <c r="K246" s="4"/>
      <c r="L246" s="4"/>
      <c r="M246" s="4" t="s">
        <v>521</v>
      </c>
      <c r="N246" s="4"/>
      <c r="O246" s="4"/>
      <c r="P246" s="4"/>
      <c r="Q246" s="33" t="s">
        <v>1013</v>
      </c>
      <c r="R246" s="33" t="s">
        <v>42</v>
      </c>
      <c r="S246" s="41" t="s">
        <v>32</v>
      </c>
      <c r="T246" s="33" t="s">
        <v>42</v>
      </c>
      <c r="U246" s="33" t="s">
        <v>42</v>
      </c>
      <c r="V246" s="33" t="s">
        <v>42</v>
      </c>
      <c r="W246" s="4" t="s">
        <v>42</v>
      </c>
      <c r="X246" s="4" t="s">
        <v>42</v>
      </c>
      <c r="Y246" s="33" t="s">
        <v>425</v>
      </c>
      <c r="Z246" s="33" t="s">
        <v>425</v>
      </c>
      <c r="AA246" s="33" t="s">
        <v>42</v>
      </c>
      <c r="AB246" s="33" t="s">
        <v>425</v>
      </c>
      <c r="AC246" s="33" t="s">
        <v>42</v>
      </c>
    </row>
    <row r="247" spans="1:29" ht="65.25" customHeight="1">
      <c r="A247" s="4" t="s">
        <v>154</v>
      </c>
      <c r="B247" s="16" t="s">
        <v>155</v>
      </c>
      <c r="C247" s="4"/>
      <c r="D247" s="4"/>
      <c r="E247" s="4" t="s">
        <v>156</v>
      </c>
      <c r="F247" s="4" t="s">
        <v>156</v>
      </c>
      <c r="G247" s="33" t="s">
        <v>42</v>
      </c>
      <c r="H247" s="33" t="s">
        <v>1023</v>
      </c>
      <c r="I247" s="4" t="s">
        <v>1012</v>
      </c>
      <c r="J247" s="4" t="s">
        <v>420</v>
      </c>
      <c r="K247" s="4" t="s">
        <v>13</v>
      </c>
      <c r="L247" s="4"/>
      <c r="M247" s="4" t="s">
        <v>428</v>
      </c>
      <c r="N247" s="4" t="s">
        <v>422</v>
      </c>
      <c r="O247" s="4"/>
      <c r="P247" s="4"/>
      <c r="Q247" s="33" t="s">
        <v>1013</v>
      </c>
      <c r="R247" s="33" t="s">
        <v>42</v>
      </c>
      <c r="S247" s="41" t="s">
        <v>32</v>
      </c>
      <c r="T247" s="33" t="s">
        <v>42</v>
      </c>
      <c r="U247" s="33" t="s">
        <v>42</v>
      </c>
      <c r="V247" s="33" t="s">
        <v>42</v>
      </c>
      <c r="W247" s="4" t="s">
        <v>42</v>
      </c>
      <c r="X247" s="4" t="s">
        <v>42</v>
      </c>
      <c r="Y247" s="33" t="s">
        <v>425</v>
      </c>
      <c r="Z247" s="33" t="s">
        <v>425</v>
      </c>
      <c r="AA247" s="33" t="s">
        <v>42</v>
      </c>
      <c r="AB247" s="33" t="s">
        <v>425</v>
      </c>
      <c r="AC247" s="33" t="s">
        <v>42</v>
      </c>
    </row>
    <row r="248" spans="1:29" ht="65.25" customHeight="1">
      <c r="A248" s="4" t="s">
        <v>154</v>
      </c>
      <c r="B248" s="25" t="s">
        <v>155</v>
      </c>
      <c r="C248" s="4"/>
      <c r="D248" s="4"/>
      <c r="E248" s="4" t="s">
        <v>156</v>
      </c>
      <c r="F248" s="4" t="s">
        <v>156</v>
      </c>
      <c r="G248" s="33" t="s">
        <v>42</v>
      </c>
      <c r="H248" s="33" t="s">
        <v>1024</v>
      </c>
      <c r="I248" s="4" t="s">
        <v>1012</v>
      </c>
      <c r="J248" s="4" t="s">
        <v>13</v>
      </c>
      <c r="K248" s="4"/>
      <c r="L248" s="4"/>
      <c r="M248" s="4" t="s">
        <v>527</v>
      </c>
      <c r="N248" s="4" t="s">
        <v>429</v>
      </c>
      <c r="O248" s="4"/>
      <c r="P248" s="4"/>
      <c r="Q248" s="33" t="s">
        <v>1013</v>
      </c>
      <c r="R248" s="33" t="s">
        <v>42</v>
      </c>
      <c r="S248" s="41" t="s">
        <v>32</v>
      </c>
      <c r="T248" s="33" t="s">
        <v>42</v>
      </c>
      <c r="U248" s="33" t="s">
        <v>42</v>
      </c>
      <c r="V248" s="33" t="s">
        <v>42</v>
      </c>
      <c r="W248" s="4" t="s">
        <v>42</v>
      </c>
      <c r="X248" s="4" t="s">
        <v>42</v>
      </c>
      <c r="Y248" s="33" t="s">
        <v>425</v>
      </c>
      <c r="Z248" s="33" t="s">
        <v>425</v>
      </c>
      <c r="AA248" s="33" t="s">
        <v>42</v>
      </c>
      <c r="AB248" s="33" t="s">
        <v>425</v>
      </c>
      <c r="AC248" s="33" t="s">
        <v>42</v>
      </c>
    </row>
    <row r="249" spans="1:29" ht="65.25" customHeight="1">
      <c r="A249" s="4" t="s">
        <v>157</v>
      </c>
      <c r="B249" s="24" t="s">
        <v>158</v>
      </c>
      <c r="C249" s="4"/>
      <c r="D249" s="4"/>
      <c r="E249" s="4" t="s">
        <v>159</v>
      </c>
      <c r="F249" s="4" t="s">
        <v>159</v>
      </c>
      <c r="G249" s="33" t="s">
        <v>42</v>
      </c>
      <c r="H249" s="33" t="s">
        <v>1025</v>
      </c>
      <c r="I249" s="4" t="s">
        <v>1026</v>
      </c>
      <c r="J249" s="4" t="s">
        <v>13</v>
      </c>
      <c r="K249" s="4"/>
      <c r="L249" s="4"/>
      <c r="M249" s="4" t="s">
        <v>430</v>
      </c>
      <c r="N249" s="4"/>
      <c r="O249" s="4"/>
      <c r="P249" s="4"/>
      <c r="Q249" s="33" t="s">
        <v>159</v>
      </c>
      <c r="R249" s="33" t="s">
        <v>42</v>
      </c>
      <c r="S249" s="41" t="s">
        <v>32</v>
      </c>
      <c r="T249" s="33" t="s">
        <v>42</v>
      </c>
      <c r="U249" s="35" t="s">
        <v>42</v>
      </c>
      <c r="V249" s="33" t="s">
        <v>42</v>
      </c>
      <c r="W249" s="4" t="s">
        <v>42</v>
      </c>
      <c r="X249" s="4" t="s">
        <v>42</v>
      </c>
      <c r="Y249" s="33" t="s">
        <v>425</v>
      </c>
      <c r="Z249" s="33" t="s">
        <v>424</v>
      </c>
      <c r="AA249" s="33" t="s">
        <v>42</v>
      </c>
      <c r="AB249" s="33" t="s">
        <v>425</v>
      </c>
      <c r="AC249" s="33" t="s">
        <v>42</v>
      </c>
    </row>
    <row r="250" spans="1:29" ht="65.25" customHeight="1">
      <c r="A250" s="4" t="s">
        <v>157</v>
      </c>
      <c r="B250" s="24" t="s">
        <v>158</v>
      </c>
      <c r="C250" s="4"/>
      <c r="D250" s="4"/>
      <c r="E250" s="4" t="s">
        <v>159</v>
      </c>
      <c r="F250" s="4" t="s">
        <v>159</v>
      </c>
      <c r="G250" s="33" t="s">
        <v>42</v>
      </c>
      <c r="H250" s="33" t="s">
        <v>1027</v>
      </c>
      <c r="I250" s="4" t="s">
        <v>1028</v>
      </c>
      <c r="J250" s="4" t="s">
        <v>420</v>
      </c>
      <c r="K250" s="4"/>
      <c r="L250" s="4"/>
      <c r="M250" s="4" t="s">
        <v>493</v>
      </c>
      <c r="N250" s="4"/>
      <c r="O250" s="4"/>
      <c r="P250" s="4"/>
      <c r="Q250" s="33" t="s">
        <v>159</v>
      </c>
      <c r="R250" s="33" t="s">
        <v>42</v>
      </c>
      <c r="S250" s="41" t="s">
        <v>32</v>
      </c>
      <c r="T250" s="33" t="s">
        <v>42</v>
      </c>
      <c r="U250" s="35" t="s">
        <v>42</v>
      </c>
      <c r="V250" s="33" t="s">
        <v>42</v>
      </c>
      <c r="W250" s="4" t="s">
        <v>42</v>
      </c>
      <c r="X250" s="4" t="s">
        <v>42</v>
      </c>
      <c r="Y250" s="33" t="s">
        <v>425</v>
      </c>
      <c r="Z250" s="33" t="s">
        <v>424</v>
      </c>
      <c r="AA250" s="33" t="s">
        <v>42</v>
      </c>
      <c r="AB250" s="33" t="s">
        <v>425</v>
      </c>
      <c r="AC250" s="33" t="s">
        <v>42</v>
      </c>
    </row>
    <row r="251" spans="1:29" s="4" customFormat="1" ht="65.25" customHeight="1">
      <c r="A251" s="4" t="s">
        <v>160</v>
      </c>
      <c r="B251" s="25" t="s">
        <v>161</v>
      </c>
      <c r="E251" s="4" t="s">
        <v>162</v>
      </c>
      <c r="F251" s="4" t="s">
        <v>163</v>
      </c>
      <c r="G251" s="4" t="s">
        <v>1029</v>
      </c>
      <c r="H251" s="33" t="s">
        <v>1030</v>
      </c>
      <c r="I251" s="4" t="s">
        <v>1031</v>
      </c>
      <c r="J251" s="4" t="s">
        <v>13</v>
      </c>
      <c r="M251" s="4" t="s">
        <v>473</v>
      </c>
      <c r="Q251" s="33" t="s">
        <v>1032</v>
      </c>
      <c r="R251" s="33" t="s">
        <v>32</v>
      </c>
      <c r="S251" s="35">
        <f>(128076000*lb_MT)+(2885000*lb_MT*N2O_AR5)+(0*lb_MT*CH4_AR5)</f>
        <v>404876.672792</v>
      </c>
      <c r="T251" s="33" t="s">
        <v>469</v>
      </c>
      <c r="U251" s="33" t="s">
        <v>42</v>
      </c>
      <c r="V251" s="33" t="s">
        <v>42</v>
      </c>
      <c r="W251" s="4" t="s">
        <v>31</v>
      </c>
      <c r="X251" s="4" t="s">
        <v>32</v>
      </c>
      <c r="Y251" s="33" t="s">
        <v>490</v>
      </c>
      <c r="Z251" s="33" t="s">
        <v>446</v>
      </c>
      <c r="AA251" s="33" t="s">
        <v>32</v>
      </c>
      <c r="AB251" s="33" t="s">
        <v>425</v>
      </c>
      <c r="AC251" s="33" t="s">
        <v>42</v>
      </c>
    </row>
    <row r="252" spans="1:29" s="4" customFormat="1" ht="65.25" customHeight="1">
      <c r="A252" s="4" t="s">
        <v>160</v>
      </c>
      <c r="B252" s="25" t="s">
        <v>161</v>
      </c>
      <c r="E252" s="4" t="s">
        <v>162</v>
      </c>
      <c r="F252" s="4" t="s">
        <v>163</v>
      </c>
      <c r="G252" s="4" t="s">
        <v>1029</v>
      </c>
      <c r="H252" s="33" t="s">
        <v>1033</v>
      </c>
      <c r="I252" s="4" t="s">
        <v>1034</v>
      </c>
      <c r="J252" s="4" t="s">
        <v>13</v>
      </c>
      <c r="M252" s="4" t="s">
        <v>430</v>
      </c>
      <c r="N252" s="4" t="s">
        <v>429</v>
      </c>
      <c r="Q252" s="33" t="s">
        <v>1035</v>
      </c>
      <c r="R252" s="33" t="s">
        <v>32</v>
      </c>
      <c r="S252" s="35">
        <f>(1670000*lb_MT)+(18*lb_MT*N2O_AR5)+(68*lb_MT*CH4_AR5)</f>
        <v>760.52591300799997</v>
      </c>
      <c r="T252" s="33" t="s">
        <v>469</v>
      </c>
      <c r="U252" s="33" t="s">
        <v>42</v>
      </c>
      <c r="V252" s="33" t="s">
        <v>42</v>
      </c>
      <c r="W252" s="4" t="s">
        <v>31</v>
      </c>
      <c r="X252" s="4" t="s">
        <v>32</v>
      </c>
      <c r="Y252" s="33" t="s">
        <v>490</v>
      </c>
      <c r="Z252" s="33" t="s">
        <v>446</v>
      </c>
      <c r="AA252" s="33" t="s">
        <v>32</v>
      </c>
      <c r="AB252" s="33" t="s">
        <v>425</v>
      </c>
      <c r="AC252" s="33" t="s">
        <v>42</v>
      </c>
    </row>
    <row r="253" spans="1:29" s="4" customFormat="1" ht="65.25" customHeight="1">
      <c r="A253" s="4" t="s">
        <v>160</v>
      </c>
      <c r="B253" s="25" t="s">
        <v>161</v>
      </c>
      <c r="E253" s="4" t="s">
        <v>162</v>
      </c>
      <c r="F253" s="4" t="s">
        <v>163</v>
      </c>
      <c r="G253" s="4" t="s">
        <v>1029</v>
      </c>
      <c r="H253" s="33" t="s">
        <v>1036</v>
      </c>
      <c r="I253" s="4" t="s">
        <v>1037</v>
      </c>
      <c r="J253" s="4" t="s">
        <v>13</v>
      </c>
      <c r="M253" s="4" t="s">
        <v>635</v>
      </c>
      <c r="N253" s="4" t="s">
        <v>527</v>
      </c>
      <c r="O253" s="4" t="s">
        <v>429</v>
      </c>
      <c r="Q253" s="33" t="s">
        <v>1035</v>
      </c>
      <c r="R253" s="33" t="s">
        <v>32</v>
      </c>
      <c r="S253" s="35">
        <f>(16500000*lb_MT)+(260*lb_MT*N2O_AR5)+(700*lb_MT*CH4_AR5)</f>
        <v>7524.4108919999999</v>
      </c>
      <c r="T253" s="33" t="s">
        <v>469</v>
      </c>
      <c r="U253" s="33" t="s">
        <v>42</v>
      </c>
      <c r="V253" s="33" t="s">
        <v>42</v>
      </c>
      <c r="W253" s="4" t="s">
        <v>31</v>
      </c>
      <c r="X253" s="4" t="s">
        <v>42</v>
      </c>
      <c r="Y253" s="33" t="s">
        <v>490</v>
      </c>
      <c r="Z253" s="33" t="s">
        <v>446</v>
      </c>
      <c r="AA253" s="33" t="s">
        <v>32</v>
      </c>
      <c r="AB253" s="33" t="s">
        <v>425</v>
      </c>
      <c r="AC253" s="33" t="s">
        <v>42</v>
      </c>
    </row>
    <row r="254" spans="1:29" s="4" customFormat="1" ht="65.25" customHeight="1">
      <c r="A254" s="4" t="s">
        <v>160</v>
      </c>
      <c r="B254" s="25" t="s">
        <v>161</v>
      </c>
      <c r="E254" s="4" t="s">
        <v>162</v>
      </c>
      <c r="F254" s="4" t="s">
        <v>163</v>
      </c>
      <c r="G254" s="4" t="s">
        <v>1029</v>
      </c>
      <c r="H254" s="33" t="s">
        <v>1038</v>
      </c>
      <c r="I254" s="4" t="s">
        <v>1039</v>
      </c>
      <c r="J254" s="4" t="s">
        <v>420</v>
      </c>
      <c r="M254" s="4" t="s">
        <v>502</v>
      </c>
      <c r="Q254" s="33" t="s">
        <v>1040</v>
      </c>
      <c r="R254" s="33" t="s">
        <v>32</v>
      </c>
      <c r="S254" s="35">
        <f>(179600*lb_MT)+(1.4*lb_MT*N2O_AR5)+(7*lb_MT*CH4_AR5)</f>
        <v>81.722309863999996</v>
      </c>
      <c r="T254" s="33" t="s">
        <v>469</v>
      </c>
      <c r="U254" s="33" t="s">
        <v>42</v>
      </c>
      <c r="V254" s="33" t="s">
        <v>42</v>
      </c>
      <c r="W254" s="4" t="s">
        <v>31</v>
      </c>
      <c r="X254" s="4" t="s">
        <v>32</v>
      </c>
      <c r="Y254" s="33" t="s">
        <v>490</v>
      </c>
      <c r="Z254" s="33" t="s">
        <v>446</v>
      </c>
      <c r="AA254" s="33" t="s">
        <v>32</v>
      </c>
      <c r="AB254" s="33" t="s">
        <v>425</v>
      </c>
      <c r="AC254" s="33" t="s">
        <v>42</v>
      </c>
    </row>
    <row r="255" spans="1:29" s="4" customFormat="1" ht="65.25" customHeight="1">
      <c r="A255" s="4" t="s">
        <v>160</v>
      </c>
      <c r="B255" s="25" t="s">
        <v>161</v>
      </c>
      <c r="E255" s="4" t="s">
        <v>162</v>
      </c>
      <c r="F255" s="4" t="s">
        <v>163</v>
      </c>
      <c r="G255" s="4" t="s">
        <v>1029</v>
      </c>
      <c r="H255" s="33" t="s">
        <v>1041</v>
      </c>
      <c r="I255" s="4" t="s">
        <v>1042</v>
      </c>
      <c r="J255" s="4" t="s">
        <v>13</v>
      </c>
      <c r="M255" s="4" t="s">
        <v>428</v>
      </c>
      <c r="N255" s="4" t="s">
        <v>429</v>
      </c>
      <c r="Q255" s="33" t="s">
        <v>1043</v>
      </c>
      <c r="R255" s="33" t="s">
        <v>32</v>
      </c>
      <c r="S255" s="35">
        <f>(8300000*lb_MT)+(90*lb_MT*N2O_AR5)+(340*lb_MT*CH4_AR5)</f>
        <v>3779.9499650399998</v>
      </c>
      <c r="T255" s="33" t="s">
        <v>469</v>
      </c>
      <c r="U255" s="33" t="s">
        <v>42</v>
      </c>
      <c r="V255" s="33" t="s">
        <v>42</v>
      </c>
      <c r="W255" s="4" t="s">
        <v>31</v>
      </c>
      <c r="X255" s="4" t="s">
        <v>32</v>
      </c>
      <c r="Y255" s="33" t="s">
        <v>490</v>
      </c>
      <c r="Z255" s="33" t="s">
        <v>446</v>
      </c>
      <c r="AA255" s="33" t="s">
        <v>32</v>
      </c>
      <c r="AB255" s="33" t="s">
        <v>425</v>
      </c>
      <c r="AC255" s="33" t="s">
        <v>42</v>
      </c>
    </row>
    <row r="256" spans="1:29" s="4" customFormat="1" ht="65.25" customHeight="1">
      <c r="A256" s="4" t="s">
        <v>160</v>
      </c>
      <c r="B256" s="25" t="s">
        <v>161</v>
      </c>
      <c r="E256" s="4" t="s">
        <v>162</v>
      </c>
      <c r="F256" s="4" t="s">
        <v>163</v>
      </c>
      <c r="G256" s="4" t="s">
        <v>1029</v>
      </c>
      <c r="H256" s="33" t="s">
        <v>1044</v>
      </c>
      <c r="I256" s="4" t="s">
        <v>1045</v>
      </c>
      <c r="J256" s="4" t="s">
        <v>420</v>
      </c>
      <c r="M256" s="4" t="s">
        <v>421</v>
      </c>
      <c r="N256" s="4" t="s">
        <v>422</v>
      </c>
      <c r="Q256" s="33" t="s">
        <v>1046</v>
      </c>
      <c r="R256" s="33" t="s">
        <v>32</v>
      </c>
      <c r="S256" s="35">
        <f>(29700000*lb_MT)+(440*lb_MT*N2O_AR5)+(548*lb_MT*CH4_AR5)</f>
        <v>13531.531142848</v>
      </c>
      <c r="T256" s="33" t="s">
        <v>469</v>
      </c>
      <c r="U256" s="33" t="s">
        <v>42</v>
      </c>
      <c r="V256" s="33" t="s">
        <v>42</v>
      </c>
      <c r="W256" s="4" t="s">
        <v>32</v>
      </c>
      <c r="X256" s="4" t="s">
        <v>42</v>
      </c>
      <c r="Y256" s="33" t="s">
        <v>490</v>
      </c>
      <c r="Z256" s="33" t="s">
        <v>446</v>
      </c>
      <c r="AA256" s="33" t="s">
        <v>32</v>
      </c>
      <c r="AB256" s="33" t="s">
        <v>425</v>
      </c>
      <c r="AC256" s="33" t="s">
        <v>42</v>
      </c>
    </row>
    <row r="257" spans="1:29" s="4" customFormat="1" ht="65.25" customHeight="1">
      <c r="A257" s="4" t="s">
        <v>160</v>
      </c>
      <c r="B257" s="25" t="s">
        <v>161</v>
      </c>
      <c r="E257" s="4" t="s">
        <v>162</v>
      </c>
      <c r="F257" s="4" t="s">
        <v>163</v>
      </c>
      <c r="G257" s="4" t="s">
        <v>1029</v>
      </c>
      <c r="H257" s="33" t="s">
        <v>1047</v>
      </c>
      <c r="I257" s="4" t="s">
        <v>1048</v>
      </c>
      <c r="J257" s="4" t="s">
        <v>420</v>
      </c>
      <c r="M257" s="4" t="s">
        <v>421</v>
      </c>
      <c r="N257" s="4" t="s">
        <v>461</v>
      </c>
      <c r="O257" s="4" t="s">
        <v>423</v>
      </c>
      <c r="Q257" s="33" t="s">
        <v>1040</v>
      </c>
      <c r="R257" s="33" t="s">
        <v>32</v>
      </c>
      <c r="S257" s="35">
        <f>(8300000*lb_MT)+(65*lb_MT*N2O_AR5)+(140*lb_MT*CH4_AR5)</f>
        <v>3774.4048028400002</v>
      </c>
      <c r="T257" s="33" t="s">
        <v>469</v>
      </c>
      <c r="U257" s="33" t="s">
        <v>42</v>
      </c>
      <c r="V257" s="33" t="s">
        <v>42</v>
      </c>
      <c r="W257" s="4" t="s">
        <v>32</v>
      </c>
      <c r="X257" s="4" t="s">
        <v>42</v>
      </c>
      <c r="Y257" s="33" t="s">
        <v>490</v>
      </c>
      <c r="Z257" s="33" t="s">
        <v>446</v>
      </c>
      <c r="AA257" s="33" t="s">
        <v>32</v>
      </c>
      <c r="AB257" s="33" t="s">
        <v>425</v>
      </c>
      <c r="AC257" s="33" t="s">
        <v>42</v>
      </c>
    </row>
    <row r="258" spans="1:29" s="4" customFormat="1" ht="65.25" customHeight="1">
      <c r="A258" s="4" t="s">
        <v>160</v>
      </c>
      <c r="B258" s="25" t="s">
        <v>161</v>
      </c>
      <c r="E258" s="4" t="s">
        <v>162</v>
      </c>
      <c r="F258" s="4" t="s">
        <v>163</v>
      </c>
      <c r="G258" s="4" t="s">
        <v>1029</v>
      </c>
      <c r="H258" s="33" t="s">
        <v>1049</v>
      </c>
      <c r="I258" s="4" t="s">
        <v>1050</v>
      </c>
      <c r="J258" s="4" t="s">
        <v>13</v>
      </c>
      <c r="K258" s="4" t="s">
        <v>420</v>
      </c>
      <c r="M258" s="4" t="s">
        <v>428</v>
      </c>
      <c r="Q258" s="33" t="s">
        <v>32</v>
      </c>
      <c r="R258" s="33" t="s">
        <v>42</v>
      </c>
      <c r="S258" s="33" t="s">
        <v>32</v>
      </c>
      <c r="T258" s="33" t="s">
        <v>42</v>
      </c>
      <c r="U258" s="33" t="s">
        <v>42</v>
      </c>
      <c r="V258" s="33" t="s">
        <v>42</v>
      </c>
      <c r="W258" s="33" t="s">
        <v>42</v>
      </c>
      <c r="X258" s="33" t="s">
        <v>42</v>
      </c>
      <c r="Y258" s="33" t="s">
        <v>425</v>
      </c>
      <c r="Z258" s="33" t="s">
        <v>425</v>
      </c>
      <c r="AA258" s="33" t="s">
        <v>42</v>
      </c>
      <c r="AB258" s="33" t="s">
        <v>425</v>
      </c>
      <c r="AC258" s="33" t="s">
        <v>42</v>
      </c>
    </row>
    <row r="259" spans="1:29" s="4" customFormat="1" ht="65.25" customHeight="1">
      <c r="A259" s="4" t="s">
        <v>160</v>
      </c>
      <c r="B259" s="25" t="s">
        <v>161</v>
      </c>
      <c r="E259" s="4" t="s">
        <v>162</v>
      </c>
      <c r="F259" s="4" t="s">
        <v>163</v>
      </c>
      <c r="G259" s="4" t="s">
        <v>1029</v>
      </c>
      <c r="H259" s="33" t="s">
        <v>1051</v>
      </c>
      <c r="I259" s="4" t="s">
        <v>1052</v>
      </c>
      <c r="J259" s="4" t="s">
        <v>16</v>
      </c>
      <c r="M259" s="4" t="s">
        <v>452</v>
      </c>
      <c r="N259" s="4" t="s">
        <v>685</v>
      </c>
      <c r="Q259" s="33" t="s">
        <v>1053</v>
      </c>
      <c r="R259" s="33" t="s">
        <v>42</v>
      </c>
      <c r="S259" s="33" t="s">
        <v>32</v>
      </c>
      <c r="T259" s="33" t="s">
        <v>42</v>
      </c>
      <c r="U259" s="33" t="s">
        <v>42</v>
      </c>
      <c r="V259" s="33" t="s">
        <v>42</v>
      </c>
      <c r="W259" s="33" t="s">
        <v>42</v>
      </c>
      <c r="X259" s="33" t="s">
        <v>42</v>
      </c>
      <c r="Y259" s="33" t="s">
        <v>425</v>
      </c>
      <c r="Z259" s="33" t="s">
        <v>425</v>
      </c>
      <c r="AA259" s="33" t="s">
        <v>42</v>
      </c>
      <c r="AB259" s="33" t="s">
        <v>425</v>
      </c>
      <c r="AC259" s="33" t="s">
        <v>42</v>
      </c>
    </row>
    <row r="260" spans="1:29" s="4" customFormat="1" ht="65.25" customHeight="1">
      <c r="A260" s="4" t="s">
        <v>160</v>
      </c>
      <c r="B260" s="25" t="s">
        <v>161</v>
      </c>
      <c r="E260" s="4" t="s">
        <v>162</v>
      </c>
      <c r="F260" s="4" t="s">
        <v>163</v>
      </c>
      <c r="G260" s="4" t="s">
        <v>1054</v>
      </c>
      <c r="H260" s="33" t="s">
        <v>1030</v>
      </c>
      <c r="I260" s="4" t="s">
        <v>1055</v>
      </c>
      <c r="J260" s="4" t="s">
        <v>13</v>
      </c>
      <c r="M260" s="4" t="s">
        <v>473</v>
      </c>
      <c r="Q260" s="33" t="s">
        <v>1056</v>
      </c>
      <c r="R260" s="33" t="s">
        <v>32</v>
      </c>
      <c r="S260" s="35">
        <f>(1100000*lb_MT)+(14*lb_MT*N2O_AR5)+(45*lb_MT*CH4_AR5)</f>
        <v>501.20555224000003</v>
      </c>
      <c r="T260" s="33" t="s">
        <v>469</v>
      </c>
      <c r="U260" s="33" t="s">
        <v>42</v>
      </c>
      <c r="V260" s="33" t="s">
        <v>42</v>
      </c>
      <c r="W260" s="4" t="s">
        <v>31</v>
      </c>
      <c r="X260" s="4" t="s">
        <v>32</v>
      </c>
      <c r="Y260" s="33" t="s">
        <v>490</v>
      </c>
      <c r="Z260" s="33" t="s">
        <v>446</v>
      </c>
      <c r="AA260" s="33" t="s">
        <v>32</v>
      </c>
      <c r="AB260" s="33" t="s">
        <v>425</v>
      </c>
      <c r="AC260" s="33" t="s">
        <v>42</v>
      </c>
    </row>
    <row r="261" spans="1:29" s="4" customFormat="1" ht="65.25" customHeight="1">
      <c r="A261" s="4" t="s">
        <v>160</v>
      </c>
      <c r="B261" s="25" t="s">
        <v>161</v>
      </c>
      <c r="E261" s="4" t="s">
        <v>162</v>
      </c>
      <c r="F261" s="4" t="s">
        <v>163</v>
      </c>
      <c r="G261" s="4" t="s">
        <v>1054</v>
      </c>
      <c r="H261" s="33" t="s">
        <v>1033</v>
      </c>
      <c r="I261" s="4" t="s">
        <v>1057</v>
      </c>
      <c r="J261" s="4" t="s">
        <v>13</v>
      </c>
      <c r="M261" s="4" t="s">
        <v>430</v>
      </c>
      <c r="N261" s="4" t="s">
        <v>429</v>
      </c>
      <c r="Q261" s="33" t="s">
        <v>1056</v>
      </c>
      <c r="R261" s="33" t="s">
        <v>32</v>
      </c>
      <c r="S261" s="35">
        <f>(716000*lb_MT)+(6*lb_MT*N2O_AR5)+(29*lb_MT*CH4_AR5)</f>
        <v>325.861399984</v>
      </c>
      <c r="T261" s="33" t="s">
        <v>469</v>
      </c>
      <c r="U261" s="33" t="s">
        <v>42</v>
      </c>
      <c r="V261" s="33" t="s">
        <v>42</v>
      </c>
      <c r="W261" s="4" t="s">
        <v>31</v>
      </c>
      <c r="X261" s="4" t="s">
        <v>32</v>
      </c>
      <c r="Y261" s="33" t="s">
        <v>490</v>
      </c>
      <c r="Z261" s="33" t="s">
        <v>446</v>
      </c>
      <c r="AA261" s="33" t="s">
        <v>32</v>
      </c>
      <c r="AB261" s="33" t="s">
        <v>425</v>
      </c>
      <c r="AC261" s="33" t="s">
        <v>42</v>
      </c>
    </row>
    <row r="262" spans="1:29" s="4" customFormat="1" ht="65.25" customHeight="1">
      <c r="A262" s="4" t="s">
        <v>160</v>
      </c>
      <c r="B262" s="25" t="s">
        <v>161</v>
      </c>
      <c r="E262" s="4" t="s">
        <v>162</v>
      </c>
      <c r="F262" s="4" t="s">
        <v>163</v>
      </c>
      <c r="G262" s="4" t="s">
        <v>1054</v>
      </c>
      <c r="H262" s="33" t="s">
        <v>1058</v>
      </c>
      <c r="I262" s="4" t="s">
        <v>1059</v>
      </c>
      <c r="J262" s="4" t="s">
        <v>13</v>
      </c>
      <c r="M262" s="4" t="s">
        <v>635</v>
      </c>
      <c r="N262" s="4" t="s">
        <v>527</v>
      </c>
      <c r="O262" s="4" t="s">
        <v>429</v>
      </c>
      <c r="Q262" s="33" t="s">
        <v>1032</v>
      </c>
      <c r="R262" s="33" t="s">
        <v>32</v>
      </c>
      <c r="S262" s="35">
        <f>(2250000*lb_MT)+(24*lb_MT*N2O_AR5)+(79*lb_MT*CH4_AR5)</f>
        <v>1024.470190624</v>
      </c>
      <c r="T262" s="33" t="s">
        <v>469</v>
      </c>
      <c r="U262" s="33" t="s">
        <v>42</v>
      </c>
      <c r="V262" s="33" t="s">
        <v>42</v>
      </c>
      <c r="W262" s="4" t="s">
        <v>31</v>
      </c>
      <c r="X262" s="4" t="s">
        <v>42</v>
      </c>
      <c r="Y262" s="33" t="s">
        <v>490</v>
      </c>
      <c r="Z262" s="33" t="s">
        <v>446</v>
      </c>
      <c r="AA262" s="33" t="s">
        <v>32</v>
      </c>
      <c r="AB262" s="33" t="s">
        <v>425</v>
      </c>
      <c r="AC262" s="33" t="s">
        <v>42</v>
      </c>
    </row>
    <row r="263" spans="1:29" s="4" customFormat="1" ht="65.25" customHeight="1">
      <c r="A263" s="4" t="s">
        <v>160</v>
      </c>
      <c r="B263" s="25" t="s">
        <v>161</v>
      </c>
      <c r="E263" s="4" t="s">
        <v>162</v>
      </c>
      <c r="F263" s="4" t="s">
        <v>163</v>
      </c>
      <c r="G263" s="4" t="s">
        <v>1054</v>
      </c>
      <c r="H263" s="33" t="s">
        <v>1038</v>
      </c>
      <c r="I263" s="4" t="s">
        <v>1060</v>
      </c>
      <c r="J263" s="4" t="s">
        <v>420</v>
      </c>
      <c r="M263" s="4" t="s">
        <v>502</v>
      </c>
      <c r="Q263" s="33" t="s">
        <v>1040</v>
      </c>
      <c r="R263" s="33" t="s">
        <v>32</v>
      </c>
      <c r="S263" s="35">
        <f>(179600*lb_MT)+(1.4*lb_MT*N2O_AR5)+(7*lb_MT*CH4_AR5)</f>
        <v>81.722309863999996</v>
      </c>
      <c r="T263" s="33" t="s">
        <v>469</v>
      </c>
      <c r="U263" s="33" t="s">
        <v>42</v>
      </c>
      <c r="V263" s="33" t="s">
        <v>42</v>
      </c>
      <c r="W263" s="4" t="s">
        <v>31</v>
      </c>
      <c r="X263" s="4" t="s">
        <v>32</v>
      </c>
      <c r="Y263" s="33" t="s">
        <v>490</v>
      </c>
      <c r="Z263" s="33" t="s">
        <v>446</v>
      </c>
      <c r="AA263" s="33" t="s">
        <v>32</v>
      </c>
      <c r="AB263" s="33" t="s">
        <v>425</v>
      </c>
      <c r="AC263" s="33" t="s">
        <v>42</v>
      </c>
    </row>
    <row r="264" spans="1:29" s="4" customFormat="1" ht="65.25" customHeight="1">
      <c r="A264" s="4" t="s">
        <v>160</v>
      </c>
      <c r="B264" s="25" t="s">
        <v>161</v>
      </c>
      <c r="E264" s="4" t="s">
        <v>162</v>
      </c>
      <c r="F264" s="4" t="s">
        <v>163</v>
      </c>
      <c r="G264" s="4" t="s">
        <v>1054</v>
      </c>
      <c r="H264" s="33" t="s">
        <v>1041</v>
      </c>
      <c r="I264" s="4" t="s">
        <v>1061</v>
      </c>
      <c r="J264" s="4" t="s">
        <v>13</v>
      </c>
      <c r="M264" s="4" t="s">
        <v>428</v>
      </c>
      <c r="N264" s="4" t="s">
        <v>429</v>
      </c>
      <c r="Q264" s="33" t="s">
        <v>1043</v>
      </c>
      <c r="R264" s="33" t="s">
        <v>32</v>
      </c>
      <c r="S264" s="35">
        <f>(2250000*lb_MT)+(24*lb_MT*N2O_AR5)+(79*lb_MT*CH4_AR5)</f>
        <v>1024.470190624</v>
      </c>
      <c r="T264" s="33" t="s">
        <v>469</v>
      </c>
      <c r="U264" s="33" t="s">
        <v>42</v>
      </c>
      <c r="V264" s="33" t="s">
        <v>42</v>
      </c>
      <c r="W264" s="4" t="s">
        <v>31</v>
      </c>
      <c r="X264" s="4" t="s">
        <v>32</v>
      </c>
      <c r="Y264" s="33" t="s">
        <v>490</v>
      </c>
      <c r="Z264" s="33" t="s">
        <v>446</v>
      </c>
      <c r="AA264" s="33" t="s">
        <v>32</v>
      </c>
      <c r="AB264" s="33" t="s">
        <v>425</v>
      </c>
      <c r="AC264" s="33" t="s">
        <v>42</v>
      </c>
    </row>
    <row r="265" spans="1:29" s="4" customFormat="1" ht="65.25" customHeight="1">
      <c r="A265" s="4" t="s">
        <v>160</v>
      </c>
      <c r="B265" s="25" t="s">
        <v>161</v>
      </c>
      <c r="E265" s="4" t="s">
        <v>162</v>
      </c>
      <c r="F265" s="4" t="s">
        <v>163</v>
      </c>
      <c r="G265" s="4" t="s">
        <v>1054</v>
      </c>
      <c r="H265" s="33" t="s">
        <v>1062</v>
      </c>
      <c r="I265" s="4" t="s">
        <v>1063</v>
      </c>
      <c r="J265" s="4" t="s">
        <v>420</v>
      </c>
      <c r="M265" s="4" t="s">
        <v>421</v>
      </c>
      <c r="N265" s="4" t="s">
        <v>422</v>
      </c>
      <c r="O265" s="4" t="s">
        <v>461</v>
      </c>
      <c r="Q265" s="33" t="s">
        <v>1046</v>
      </c>
      <c r="R265" s="33" t="s">
        <v>32</v>
      </c>
      <c r="S265" s="35">
        <f>(344000*lb_MT)+(2.7*lb_MT*N2O_AR5)+(3.3*lb_MT*CH4_AR5)</f>
        <v>156.40210497679999</v>
      </c>
      <c r="T265" s="33" t="s">
        <v>469</v>
      </c>
      <c r="U265" s="33" t="s">
        <v>42</v>
      </c>
      <c r="V265" s="33" t="s">
        <v>42</v>
      </c>
      <c r="W265" s="4" t="s">
        <v>32</v>
      </c>
      <c r="X265" s="4" t="s">
        <v>42</v>
      </c>
      <c r="Y265" s="33" t="s">
        <v>490</v>
      </c>
      <c r="Z265" s="33" t="s">
        <v>446</v>
      </c>
      <c r="AA265" s="33" t="s">
        <v>32</v>
      </c>
      <c r="AB265" s="33" t="s">
        <v>425</v>
      </c>
      <c r="AC265" s="33" t="s">
        <v>42</v>
      </c>
    </row>
    <row r="266" spans="1:29" s="4" customFormat="1" ht="65.25" customHeight="1">
      <c r="A266" s="4" t="s">
        <v>160</v>
      </c>
      <c r="B266" s="25" t="s">
        <v>161</v>
      </c>
      <c r="E266" s="4" t="s">
        <v>162</v>
      </c>
      <c r="F266" s="4" t="s">
        <v>163</v>
      </c>
      <c r="G266" s="4" t="s">
        <v>1054</v>
      </c>
      <c r="H266" s="33" t="s">
        <v>1064</v>
      </c>
      <c r="I266" s="4" t="s">
        <v>1065</v>
      </c>
      <c r="J266" s="4" t="s">
        <v>420</v>
      </c>
      <c r="M266" s="4" t="s">
        <v>421</v>
      </c>
      <c r="N266" s="4" t="s">
        <v>461</v>
      </c>
      <c r="O266" s="4" t="s">
        <v>423</v>
      </c>
      <c r="Q266" s="33" t="s">
        <v>1040</v>
      </c>
      <c r="R266" s="33" t="s">
        <v>32</v>
      </c>
      <c r="S266" s="35">
        <f>(3200000*lb_MT)+(25*lb_MT*N2O_AR5)+(40*lb_MT*CH4_AR5)</f>
        <v>1455.00747004</v>
      </c>
      <c r="T266" s="33" t="s">
        <v>469</v>
      </c>
      <c r="U266" s="33" t="s">
        <v>42</v>
      </c>
      <c r="V266" s="33" t="s">
        <v>42</v>
      </c>
      <c r="W266" s="4" t="s">
        <v>32</v>
      </c>
      <c r="X266" s="4" t="s">
        <v>42</v>
      </c>
      <c r="Y266" s="33" t="s">
        <v>490</v>
      </c>
      <c r="Z266" s="33" t="s">
        <v>446</v>
      </c>
      <c r="AA266" s="33" t="s">
        <v>32</v>
      </c>
      <c r="AB266" s="33" t="s">
        <v>425</v>
      </c>
      <c r="AC266" s="33" t="s">
        <v>42</v>
      </c>
    </row>
    <row r="267" spans="1:29" s="4" customFormat="1" ht="65.25" customHeight="1">
      <c r="A267" s="4" t="s">
        <v>160</v>
      </c>
      <c r="B267" s="16" t="s">
        <v>161</v>
      </c>
      <c r="E267" s="4" t="s">
        <v>162</v>
      </c>
      <c r="F267" s="4" t="s">
        <v>163</v>
      </c>
      <c r="G267" s="4" t="s">
        <v>1054</v>
      </c>
      <c r="H267" s="33" t="s">
        <v>1049</v>
      </c>
      <c r="I267" s="4" t="s">
        <v>1066</v>
      </c>
      <c r="J267" s="4" t="s">
        <v>13</v>
      </c>
      <c r="K267" s="4" t="s">
        <v>420</v>
      </c>
      <c r="M267" s="4" t="s">
        <v>428</v>
      </c>
      <c r="Q267" s="33" t="s">
        <v>32</v>
      </c>
      <c r="R267" s="33" t="s">
        <v>42</v>
      </c>
      <c r="S267" s="33" t="s">
        <v>32</v>
      </c>
      <c r="T267" s="33" t="s">
        <v>42</v>
      </c>
      <c r="U267" s="33" t="s">
        <v>42</v>
      </c>
      <c r="V267" s="33" t="s">
        <v>42</v>
      </c>
      <c r="W267" s="33" t="s">
        <v>42</v>
      </c>
      <c r="X267" s="33" t="s">
        <v>42</v>
      </c>
      <c r="Y267" s="33" t="s">
        <v>425</v>
      </c>
      <c r="Z267" s="33" t="s">
        <v>425</v>
      </c>
      <c r="AA267" s="33" t="s">
        <v>42</v>
      </c>
      <c r="AB267" s="33" t="s">
        <v>425</v>
      </c>
      <c r="AC267" s="33" t="s">
        <v>42</v>
      </c>
    </row>
    <row r="268" spans="1:29" s="4" customFormat="1" ht="65.25" customHeight="1">
      <c r="A268" s="4" t="s">
        <v>160</v>
      </c>
      <c r="B268" s="16" t="s">
        <v>161</v>
      </c>
      <c r="E268" s="4" t="s">
        <v>162</v>
      </c>
      <c r="F268" s="4" t="s">
        <v>163</v>
      </c>
      <c r="G268" s="4" t="s">
        <v>1054</v>
      </c>
      <c r="H268" s="33" t="s">
        <v>1051</v>
      </c>
      <c r="I268" s="4" t="s">
        <v>1067</v>
      </c>
      <c r="J268" s="4" t="s">
        <v>16</v>
      </c>
      <c r="M268" s="4" t="s">
        <v>452</v>
      </c>
      <c r="N268" s="4" t="s">
        <v>685</v>
      </c>
      <c r="Q268" s="33" t="s">
        <v>1068</v>
      </c>
      <c r="R268" s="33" t="s">
        <v>42</v>
      </c>
      <c r="S268" s="33" t="s">
        <v>32</v>
      </c>
      <c r="T268" s="33" t="s">
        <v>42</v>
      </c>
      <c r="U268" s="33" t="s">
        <v>42</v>
      </c>
      <c r="V268" s="33" t="s">
        <v>42</v>
      </c>
      <c r="W268" s="33" t="s">
        <v>42</v>
      </c>
      <c r="X268" s="33" t="s">
        <v>42</v>
      </c>
      <c r="Y268" s="33" t="s">
        <v>425</v>
      </c>
      <c r="Z268" s="33" t="s">
        <v>425</v>
      </c>
      <c r="AA268" s="33" t="s">
        <v>42</v>
      </c>
      <c r="AB268" s="33" t="s">
        <v>425</v>
      </c>
      <c r="AC268" s="33" t="s">
        <v>42</v>
      </c>
    </row>
    <row r="269" spans="1:29" s="4" customFormat="1" ht="65.25" customHeight="1">
      <c r="A269" s="4" t="s">
        <v>160</v>
      </c>
      <c r="B269" s="27" t="s">
        <v>161</v>
      </c>
      <c r="E269" s="4" t="s">
        <v>162</v>
      </c>
      <c r="F269" s="4" t="s">
        <v>163</v>
      </c>
      <c r="G269" s="4" t="s">
        <v>1054</v>
      </c>
      <c r="H269" s="33" t="s">
        <v>1069</v>
      </c>
      <c r="I269" s="4" t="s">
        <v>1070</v>
      </c>
      <c r="J269" s="4" t="s">
        <v>17</v>
      </c>
      <c r="M269" s="4" t="s">
        <v>551</v>
      </c>
      <c r="N269" s="4" t="s">
        <v>524</v>
      </c>
      <c r="Q269" s="33" t="s">
        <v>1071</v>
      </c>
      <c r="R269" s="33" t="s">
        <v>42</v>
      </c>
      <c r="S269" s="33" t="s">
        <v>32</v>
      </c>
      <c r="T269" s="33" t="s">
        <v>42</v>
      </c>
      <c r="U269" s="33" t="s">
        <v>42</v>
      </c>
      <c r="V269" s="33" t="s">
        <v>42</v>
      </c>
      <c r="W269" s="33" t="s">
        <v>42</v>
      </c>
      <c r="X269" s="33" t="s">
        <v>42</v>
      </c>
      <c r="Y269" s="33" t="s">
        <v>425</v>
      </c>
      <c r="Z269" s="33" t="s">
        <v>425</v>
      </c>
      <c r="AA269" s="33" t="s">
        <v>42</v>
      </c>
      <c r="AB269" s="33" t="s">
        <v>425</v>
      </c>
      <c r="AC269" s="33" t="s">
        <v>42</v>
      </c>
    </row>
    <row r="270" spans="1:29" s="4" customFormat="1" ht="65.25" customHeight="1">
      <c r="A270" s="4" t="s">
        <v>160</v>
      </c>
      <c r="B270" s="25" t="s">
        <v>161</v>
      </c>
      <c r="E270" s="4" t="s">
        <v>162</v>
      </c>
      <c r="F270" s="4" t="s">
        <v>163</v>
      </c>
      <c r="G270" s="4" t="s">
        <v>167</v>
      </c>
      <c r="H270" s="33" t="s">
        <v>1030</v>
      </c>
      <c r="I270" s="4" t="s">
        <v>1072</v>
      </c>
      <c r="J270" s="4" t="s">
        <v>13</v>
      </c>
      <c r="M270" s="4" t="s">
        <v>473</v>
      </c>
      <c r="Q270" s="33" t="s">
        <v>1056</v>
      </c>
      <c r="R270" s="33" t="s">
        <v>32</v>
      </c>
      <c r="S270" s="35">
        <f>(1380000*lb_MT)+(132*lb_MT*N2O_AR5)+(0*lb_MT*CH4_AR5)</f>
        <v>641.82360815999994</v>
      </c>
      <c r="T270" s="33" t="s">
        <v>469</v>
      </c>
      <c r="U270" s="33" t="s">
        <v>42</v>
      </c>
      <c r="V270" s="33" t="s">
        <v>42</v>
      </c>
      <c r="W270" s="4" t="s">
        <v>31</v>
      </c>
      <c r="X270" s="4" t="s">
        <v>32</v>
      </c>
      <c r="Y270" s="33" t="s">
        <v>490</v>
      </c>
      <c r="Z270" s="33" t="s">
        <v>446</v>
      </c>
      <c r="AA270" s="33" t="s">
        <v>32</v>
      </c>
      <c r="AB270" s="33" t="s">
        <v>425</v>
      </c>
      <c r="AC270" s="33" t="s">
        <v>42</v>
      </c>
    </row>
    <row r="271" spans="1:29" s="4" customFormat="1" ht="65.25" customHeight="1">
      <c r="A271" s="4" t="s">
        <v>160</v>
      </c>
      <c r="B271" s="25" t="s">
        <v>161</v>
      </c>
      <c r="E271" s="4" t="s">
        <v>162</v>
      </c>
      <c r="F271" s="4" t="s">
        <v>163</v>
      </c>
      <c r="G271" s="4" t="s">
        <v>167</v>
      </c>
      <c r="H271" s="33" t="s">
        <v>1033</v>
      </c>
      <c r="I271" s="4" t="s">
        <v>1073</v>
      </c>
      <c r="J271" s="4" t="s">
        <v>13</v>
      </c>
      <c r="M271" s="4" t="s">
        <v>430</v>
      </c>
      <c r="N271" s="4" t="s">
        <v>429</v>
      </c>
      <c r="Q271" s="33" t="s">
        <v>1032</v>
      </c>
      <c r="R271" s="33" t="s">
        <v>32</v>
      </c>
      <c r="S271" s="35">
        <f>(664000*lb_MT)+(117*lb_MT*N2O_AR5)+(602*lb_MT*CH4_AR5)</f>
        <v>322.89445471199997</v>
      </c>
      <c r="T271" s="33" t="s">
        <v>469</v>
      </c>
      <c r="U271" s="33" t="s">
        <v>42</v>
      </c>
      <c r="V271" s="33" t="s">
        <v>42</v>
      </c>
      <c r="W271" s="4" t="s">
        <v>31</v>
      </c>
      <c r="X271" s="4" t="s">
        <v>32</v>
      </c>
      <c r="Y271" s="33" t="s">
        <v>490</v>
      </c>
      <c r="Z271" s="33" t="s">
        <v>446</v>
      </c>
      <c r="AA271" s="33" t="s">
        <v>32</v>
      </c>
      <c r="AB271" s="33" t="s">
        <v>425</v>
      </c>
      <c r="AC271" s="33" t="s">
        <v>42</v>
      </c>
    </row>
    <row r="272" spans="1:29" s="4" customFormat="1" ht="65.25" customHeight="1">
      <c r="A272" s="4" t="s">
        <v>160</v>
      </c>
      <c r="B272" s="25" t="s">
        <v>161</v>
      </c>
      <c r="E272" s="4" t="s">
        <v>162</v>
      </c>
      <c r="F272" s="4" t="s">
        <v>163</v>
      </c>
      <c r="G272" s="4" t="s">
        <v>167</v>
      </c>
      <c r="H272" s="33" t="s">
        <v>1036</v>
      </c>
      <c r="I272" s="4" t="s">
        <v>1074</v>
      </c>
      <c r="J272" s="4" t="s">
        <v>13</v>
      </c>
      <c r="M272" s="4" t="s">
        <v>635</v>
      </c>
      <c r="N272" s="4" t="s">
        <v>527</v>
      </c>
      <c r="O272" s="4" t="s">
        <v>429</v>
      </c>
      <c r="Q272" s="33" t="s">
        <v>1032</v>
      </c>
      <c r="R272" s="33" t="s">
        <v>32</v>
      </c>
      <c r="S272" s="35">
        <f>(8100000*lb_MT)+(80*lb_MT*N2O_AR5)+(330*lb_MT*CH4_AR5)</f>
        <v>3687.9025404800004</v>
      </c>
      <c r="T272" s="33" t="s">
        <v>469</v>
      </c>
      <c r="U272" s="33" t="s">
        <v>42</v>
      </c>
      <c r="V272" s="33" t="s">
        <v>42</v>
      </c>
      <c r="W272" s="4" t="s">
        <v>31</v>
      </c>
      <c r="X272" s="4" t="s">
        <v>42</v>
      </c>
      <c r="Y272" s="33" t="s">
        <v>490</v>
      </c>
      <c r="Z272" s="33" t="s">
        <v>446</v>
      </c>
      <c r="AA272" s="33" t="s">
        <v>32</v>
      </c>
      <c r="AB272" s="33" t="s">
        <v>425</v>
      </c>
      <c r="AC272" s="33" t="s">
        <v>42</v>
      </c>
    </row>
    <row r="273" spans="1:29" s="4" customFormat="1" ht="65.25" customHeight="1">
      <c r="A273" s="4" t="s">
        <v>160</v>
      </c>
      <c r="B273" s="25" t="s">
        <v>161</v>
      </c>
      <c r="E273" s="4" t="s">
        <v>162</v>
      </c>
      <c r="F273" s="4" t="s">
        <v>163</v>
      </c>
      <c r="G273" s="4" t="s">
        <v>167</v>
      </c>
      <c r="H273" s="33" t="s">
        <v>1041</v>
      </c>
      <c r="I273" s="4" t="s">
        <v>1075</v>
      </c>
      <c r="J273" s="4" t="s">
        <v>13</v>
      </c>
      <c r="M273" s="4" t="s">
        <v>428</v>
      </c>
      <c r="N273" s="4" t="s">
        <v>429</v>
      </c>
      <c r="Q273" s="33" t="s">
        <v>1043</v>
      </c>
      <c r="R273" s="33" t="s">
        <v>32</v>
      </c>
      <c r="S273" s="35">
        <f>(8100000*lb_MT)+(80*lb_MT*N2O_AR5)+(330*lb_MT*CH4_AR5)</f>
        <v>3687.9025404800004</v>
      </c>
      <c r="T273" s="33" t="s">
        <v>469</v>
      </c>
      <c r="U273" s="33" t="s">
        <v>42</v>
      </c>
      <c r="V273" s="33" t="s">
        <v>42</v>
      </c>
      <c r="W273" s="4" t="s">
        <v>31</v>
      </c>
      <c r="X273" s="4" t="s">
        <v>32</v>
      </c>
      <c r="Y273" s="33" t="s">
        <v>490</v>
      </c>
      <c r="Z273" s="33" t="s">
        <v>446</v>
      </c>
      <c r="AA273" s="33" t="s">
        <v>32</v>
      </c>
      <c r="AB273" s="33" t="s">
        <v>425</v>
      </c>
      <c r="AC273" s="33" t="s">
        <v>42</v>
      </c>
    </row>
    <row r="274" spans="1:29" s="4" customFormat="1" ht="65.25" customHeight="1">
      <c r="A274" s="4" t="s">
        <v>160</v>
      </c>
      <c r="B274" s="25" t="s">
        <v>161</v>
      </c>
      <c r="E274" s="4" t="s">
        <v>162</v>
      </c>
      <c r="F274" s="4" t="s">
        <v>163</v>
      </c>
      <c r="G274" s="4" t="s">
        <v>167</v>
      </c>
      <c r="H274" s="33" t="s">
        <v>1076</v>
      </c>
      <c r="I274" s="4" t="s">
        <v>1077</v>
      </c>
      <c r="J274" s="4" t="s">
        <v>420</v>
      </c>
      <c r="M274" s="4" t="s">
        <v>421</v>
      </c>
      <c r="N274" s="4" t="s">
        <v>422</v>
      </c>
      <c r="O274" s="4" t="s">
        <v>461</v>
      </c>
      <c r="Q274" s="33" t="s">
        <v>1046</v>
      </c>
      <c r="R274" s="33" t="s">
        <v>32</v>
      </c>
      <c r="S274" s="35">
        <f>(1920000*lb_MT)+(15*lb_MT*N2O_AR5)+(18*lb_MT*CH4_AR5)</f>
        <v>872.928278568</v>
      </c>
      <c r="T274" s="33" t="s">
        <v>469</v>
      </c>
      <c r="U274" s="33" t="s">
        <v>42</v>
      </c>
      <c r="V274" s="33" t="s">
        <v>42</v>
      </c>
      <c r="W274" s="4" t="s">
        <v>32</v>
      </c>
      <c r="X274" s="4" t="s">
        <v>42</v>
      </c>
      <c r="Y274" s="33" t="s">
        <v>490</v>
      </c>
      <c r="Z274" s="33" t="s">
        <v>446</v>
      </c>
      <c r="AA274" s="33" t="s">
        <v>32</v>
      </c>
      <c r="AB274" s="33" t="s">
        <v>425</v>
      </c>
      <c r="AC274" s="33" t="s">
        <v>42</v>
      </c>
    </row>
    <row r="275" spans="1:29" s="4" customFormat="1" ht="65.25" customHeight="1">
      <c r="A275" s="4" t="s">
        <v>160</v>
      </c>
      <c r="B275" s="25" t="s">
        <v>161</v>
      </c>
      <c r="E275" s="4" t="s">
        <v>162</v>
      </c>
      <c r="F275" s="4" t="s">
        <v>163</v>
      </c>
      <c r="G275" s="4" t="s">
        <v>167</v>
      </c>
      <c r="H275" s="33" t="s">
        <v>1078</v>
      </c>
      <c r="I275" s="4" t="s">
        <v>1079</v>
      </c>
      <c r="J275" s="4" t="s">
        <v>420</v>
      </c>
      <c r="M275" s="4" t="s">
        <v>521</v>
      </c>
      <c r="N275" s="4" t="s">
        <v>461</v>
      </c>
      <c r="O275" s="4" t="s">
        <v>423</v>
      </c>
      <c r="Q275" s="33" t="s">
        <v>1040</v>
      </c>
      <c r="R275" s="33" t="s">
        <v>32</v>
      </c>
      <c r="S275" s="35">
        <f>(4700000*lb_MT)+(37*lb_MT*N2O_AR5)+(80*lb_MT*CH4_AR5)</f>
        <v>2137.3459156399999</v>
      </c>
      <c r="T275" s="33" t="s">
        <v>469</v>
      </c>
      <c r="U275" s="33" t="s">
        <v>42</v>
      </c>
      <c r="V275" s="33" t="s">
        <v>42</v>
      </c>
      <c r="W275" s="4" t="s">
        <v>32</v>
      </c>
      <c r="X275" s="4" t="s">
        <v>42</v>
      </c>
      <c r="Y275" s="33" t="s">
        <v>490</v>
      </c>
      <c r="Z275" s="33" t="s">
        <v>446</v>
      </c>
      <c r="AA275" s="33" t="s">
        <v>32</v>
      </c>
      <c r="AB275" s="33" t="s">
        <v>425</v>
      </c>
      <c r="AC275" s="33" t="s">
        <v>42</v>
      </c>
    </row>
    <row r="276" spans="1:29" s="4" customFormat="1" ht="65.25" customHeight="1">
      <c r="A276" s="4" t="s">
        <v>160</v>
      </c>
      <c r="B276" s="25" t="s">
        <v>161</v>
      </c>
      <c r="E276" s="4" t="s">
        <v>162</v>
      </c>
      <c r="F276" s="4" t="s">
        <v>163</v>
      </c>
      <c r="G276" s="4" t="s">
        <v>167</v>
      </c>
      <c r="H276" s="33" t="s">
        <v>1049</v>
      </c>
      <c r="I276" s="4" t="s">
        <v>1080</v>
      </c>
      <c r="J276" s="4" t="s">
        <v>13</v>
      </c>
      <c r="K276" s="4" t="s">
        <v>420</v>
      </c>
      <c r="M276" s="4" t="s">
        <v>428</v>
      </c>
      <c r="Q276" s="33" t="s">
        <v>32</v>
      </c>
      <c r="R276" s="33" t="s">
        <v>42</v>
      </c>
      <c r="S276" s="33" t="s">
        <v>32</v>
      </c>
      <c r="T276" s="33" t="s">
        <v>42</v>
      </c>
      <c r="U276" s="33" t="s">
        <v>42</v>
      </c>
      <c r="V276" s="33" t="s">
        <v>42</v>
      </c>
      <c r="W276" s="33" t="s">
        <v>42</v>
      </c>
      <c r="X276" s="33" t="s">
        <v>42</v>
      </c>
      <c r="Y276" s="33" t="s">
        <v>425</v>
      </c>
      <c r="Z276" s="33" t="s">
        <v>425</v>
      </c>
      <c r="AA276" s="33" t="s">
        <v>42</v>
      </c>
      <c r="AB276" s="33" t="s">
        <v>425</v>
      </c>
      <c r="AC276" s="33" t="s">
        <v>42</v>
      </c>
    </row>
    <row r="277" spans="1:29" s="4" customFormat="1" ht="65.25" customHeight="1">
      <c r="A277" s="4" t="s">
        <v>160</v>
      </c>
      <c r="B277" s="25" t="s">
        <v>161</v>
      </c>
      <c r="E277" s="4" t="s">
        <v>162</v>
      </c>
      <c r="F277" s="4" t="s">
        <v>163</v>
      </c>
      <c r="G277" s="4" t="s">
        <v>167</v>
      </c>
      <c r="H277" s="33" t="s">
        <v>1051</v>
      </c>
      <c r="I277" s="4" t="s">
        <v>1081</v>
      </c>
      <c r="J277" s="4" t="s">
        <v>16</v>
      </c>
      <c r="M277" s="4" t="s">
        <v>452</v>
      </c>
      <c r="N277" s="4" t="s">
        <v>685</v>
      </c>
      <c r="Q277" s="33" t="s">
        <v>1053</v>
      </c>
      <c r="R277" s="33" t="s">
        <v>42</v>
      </c>
      <c r="S277" s="33" t="s">
        <v>32</v>
      </c>
      <c r="T277" s="33" t="s">
        <v>42</v>
      </c>
      <c r="U277" s="33" t="s">
        <v>42</v>
      </c>
      <c r="V277" s="33" t="s">
        <v>42</v>
      </c>
      <c r="W277" s="33" t="s">
        <v>42</v>
      </c>
      <c r="X277" s="33" t="s">
        <v>42</v>
      </c>
      <c r="Y277" s="33" t="s">
        <v>425</v>
      </c>
      <c r="Z277" s="33" t="s">
        <v>425</v>
      </c>
      <c r="AA277" s="33" t="s">
        <v>42</v>
      </c>
      <c r="AB277" s="33" t="s">
        <v>425</v>
      </c>
      <c r="AC277" s="33" t="s">
        <v>42</v>
      </c>
    </row>
    <row r="278" spans="1:29" s="4" customFormat="1" ht="65.25" customHeight="1">
      <c r="A278" s="4" t="s">
        <v>160</v>
      </c>
      <c r="B278" s="25" t="s">
        <v>161</v>
      </c>
      <c r="E278" s="4" t="s">
        <v>162</v>
      </c>
      <c r="F278" s="4" t="s">
        <v>163</v>
      </c>
      <c r="G278" s="4" t="s">
        <v>167</v>
      </c>
      <c r="H278" s="33" t="s">
        <v>1069</v>
      </c>
      <c r="I278" s="4" t="s">
        <v>1082</v>
      </c>
      <c r="J278" s="4" t="s">
        <v>17</v>
      </c>
      <c r="M278" s="4" t="s">
        <v>551</v>
      </c>
      <c r="N278" s="4" t="s">
        <v>524</v>
      </c>
      <c r="Q278" s="33" t="s">
        <v>1071</v>
      </c>
      <c r="R278" s="33" t="s">
        <v>42</v>
      </c>
      <c r="S278" s="33" t="s">
        <v>32</v>
      </c>
      <c r="T278" s="33" t="s">
        <v>42</v>
      </c>
      <c r="U278" s="33" t="s">
        <v>42</v>
      </c>
      <c r="V278" s="33" t="s">
        <v>42</v>
      </c>
      <c r="W278" s="33" t="s">
        <v>42</v>
      </c>
      <c r="X278" s="33" t="s">
        <v>42</v>
      </c>
      <c r="Y278" s="33" t="s">
        <v>425</v>
      </c>
      <c r="Z278" s="33" t="s">
        <v>425</v>
      </c>
      <c r="AA278" s="33" t="s">
        <v>42</v>
      </c>
      <c r="AB278" s="33" t="s">
        <v>425</v>
      </c>
      <c r="AC278" s="33" t="s">
        <v>42</v>
      </c>
    </row>
    <row r="279" spans="1:29" s="4" customFormat="1" ht="65.25" customHeight="1">
      <c r="A279" s="4" t="s">
        <v>160</v>
      </c>
      <c r="B279" s="25" t="s">
        <v>161</v>
      </c>
      <c r="E279" s="4" t="s">
        <v>162</v>
      </c>
      <c r="F279" s="4" t="s">
        <v>163</v>
      </c>
      <c r="G279" s="4" t="s">
        <v>167</v>
      </c>
      <c r="H279" s="33" t="s">
        <v>1083</v>
      </c>
      <c r="I279" s="4" t="s">
        <v>1080</v>
      </c>
      <c r="J279" s="4" t="s">
        <v>13</v>
      </c>
      <c r="M279" s="4" t="s">
        <v>635</v>
      </c>
      <c r="N279" s="4" t="s">
        <v>1084</v>
      </c>
      <c r="O279" s="4" t="s">
        <v>429</v>
      </c>
      <c r="Q279" s="33" t="s">
        <v>32</v>
      </c>
      <c r="R279" s="33" t="s">
        <v>42</v>
      </c>
      <c r="S279" s="35" t="s">
        <v>32</v>
      </c>
      <c r="T279" s="33" t="s">
        <v>42</v>
      </c>
      <c r="U279" s="33" t="s">
        <v>42</v>
      </c>
      <c r="V279" s="33" t="s">
        <v>42</v>
      </c>
      <c r="W279" s="33" t="s">
        <v>42</v>
      </c>
      <c r="X279" s="33" t="s">
        <v>42</v>
      </c>
      <c r="Y279" s="33" t="s">
        <v>425</v>
      </c>
      <c r="Z279" s="33" t="s">
        <v>425</v>
      </c>
      <c r="AA279" s="33" t="s">
        <v>42</v>
      </c>
      <c r="AB279" s="33" t="s">
        <v>425</v>
      </c>
      <c r="AC279" s="33" t="s">
        <v>42</v>
      </c>
    </row>
    <row r="280" spans="1:29" s="4" customFormat="1" ht="65.25" customHeight="1">
      <c r="A280" s="4" t="s">
        <v>160</v>
      </c>
      <c r="B280" s="25" t="s">
        <v>161</v>
      </c>
      <c r="E280" s="4" t="s">
        <v>162</v>
      </c>
      <c r="F280" s="4" t="s">
        <v>163</v>
      </c>
      <c r="G280" s="4" t="s">
        <v>168</v>
      </c>
      <c r="H280" s="33" t="s">
        <v>1030</v>
      </c>
      <c r="I280" s="4" t="s">
        <v>1085</v>
      </c>
      <c r="J280" s="4" t="s">
        <v>13</v>
      </c>
      <c r="M280" s="4" t="s">
        <v>473</v>
      </c>
      <c r="Q280" s="33" t="s">
        <v>1032</v>
      </c>
      <c r="R280" s="33" t="s">
        <v>32</v>
      </c>
      <c r="S280" s="35">
        <f>(294000*lb_MT)+(2.5*lb_MT*N2O_AR5)+(0*lb_MT*CH4_AR5)</f>
        <v>133.65655269999999</v>
      </c>
      <c r="T280" s="33" t="s">
        <v>469</v>
      </c>
      <c r="U280" s="33" t="s">
        <v>42</v>
      </c>
      <c r="V280" s="33" t="s">
        <v>42</v>
      </c>
      <c r="W280" s="4" t="s">
        <v>31</v>
      </c>
      <c r="X280" s="4" t="s">
        <v>32</v>
      </c>
      <c r="Y280" s="33" t="s">
        <v>490</v>
      </c>
      <c r="Z280" s="33" t="s">
        <v>446</v>
      </c>
      <c r="AA280" s="33" t="s">
        <v>32</v>
      </c>
      <c r="AB280" s="33" t="s">
        <v>425</v>
      </c>
      <c r="AC280" s="33" t="s">
        <v>42</v>
      </c>
    </row>
    <row r="281" spans="1:29" s="4" customFormat="1" ht="65.25" customHeight="1">
      <c r="A281" s="4" t="s">
        <v>160</v>
      </c>
      <c r="B281" s="25" t="s">
        <v>161</v>
      </c>
      <c r="E281" s="4" t="s">
        <v>162</v>
      </c>
      <c r="F281" s="4" t="s">
        <v>163</v>
      </c>
      <c r="G281" s="4" t="s">
        <v>168</v>
      </c>
      <c r="H281" s="33" t="s">
        <v>1033</v>
      </c>
      <c r="I281" s="4" t="s">
        <v>1086</v>
      </c>
      <c r="J281" s="4" t="s">
        <v>13</v>
      </c>
      <c r="M281" s="4" t="s">
        <v>430</v>
      </c>
      <c r="N281" s="4" t="s">
        <v>429</v>
      </c>
      <c r="Q281" s="33" t="s">
        <v>1056</v>
      </c>
      <c r="R281" s="33" t="s">
        <v>32</v>
      </c>
      <c r="S281" s="35">
        <f>(456000*lb_MT)+(4*lb_MT*N2O_AR5)+(20*lb_MT*CH4_AR5)</f>
        <v>207.57277104000002</v>
      </c>
      <c r="T281" s="33" t="s">
        <v>469</v>
      </c>
      <c r="U281" s="33" t="s">
        <v>42</v>
      </c>
      <c r="V281" s="33" t="s">
        <v>42</v>
      </c>
      <c r="W281" s="4" t="s">
        <v>31</v>
      </c>
      <c r="X281" s="4" t="s">
        <v>32</v>
      </c>
      <c r="Y281" s="33" t="s">
        <v>490</v>
      </c>
      <c r="Z281" s="33" t="s">
        <v>446</v>
      </c>
      <c r="AA281" s="33" t="s">
        <v>32</v>
      </c>
      <c r="AB281" s="33" t="s">
        <v>425</v>
      </c>
      <c r="AC281" s="33" t="s">
        <v>42</v>
      </c>
    </row>
    <row r="282" spans="1:29" s="4" customFormat="1" ht="65.25" customHeight="1">
      <c r="A282" s="4" t="s">
        <v>160</v>
      </c>
      <c r="B282" s="25" t="s">
        <v>161</v>
      </c>
      <c r="E282" s="4" t="s">
        <v>162</v>
      </c>
      <c r="F282" s="4" t="s">
        <v>163</v>
      </c>
      <c r="G282" s="4" t="s">
        <v>168</v>
      </c>
      <c r="H282" s="33" t="s">
        <v>1087</v>
      </c>
      <c r="I282" s="4" t="s">
        <v>1088</v>
      </c>
      <c r="J282" s="4" t="s">
        <v>13</v>
      </c>
      <c r="M282" s="4" t="s">
        <v>635</v>
      </c>
      <c r="N282" s="4" t="s">
        <v>527</v>
      </c>
      <c r="O282" s="4" t="s">
        <v>429</v>
      </c>
      <c r="Q282" s="33" t="s">
        <v>1032</v>
      </c>
      <c r="R282" s="33" t="s">
        <v>32</v>
      </c>
      <c r="S282" s="35">
        <f>(490000*lb_MT)+(4*lb_MT*N2O_AR5)+(20*lb_MT*CH4_AR5)</f>
        <v>222.99489904000001</v>
      </c>
      <c r="T282" s="33" t="s">
        <v>469</v>
      </c>
      <c r="U282" s="33" t="s">
        <v>42</v>
      </c>
      <c r="V282" s="33" t="s">
        <v>42</v>
      </c>
      <c r="W282" s="4" t="s">
        <v>31</v>
      </c>
      <c r="X282" s="4" t="s">
        <v>42</v>
      </c>
      <c r="Y282" s="33" t="s">
        <v>490</v>
      </c>
      <c r="Z282" s="33" t="s">
        <v>446</v>
      </c>
      <c r="AA282" s="33" t="s">
        <v>32</v>
      </c>
      <c r="AB282" s="33" t="s">
        <v>425</v>
      </c>
      <c r="AC282" s="33" t="s">
        <v>42</v>
      </c>
    </row>
    <row r="283" spans="1:29" s="4" customFormat="1" ht="65.25" customHeight="1">
      <c r="A283" s="4" t="s">
        <v>160</v>
      </c>
      <c r="B283" s="25" t="s">
        <v>161</v>
      </c>
      <c r="E283" s="4" t="s">
        <v>162</v>
      </c>
      <c r="F283" s="4" t="s">
        <v>163</v>
      </c>
      <c r="G283" s="4" t="s">
        <v>168</v>
      </c>
      <c r="H283" s="33" t="s">
        <v>1038</v>
      </c>
      <c r="I283" s="4" t="s">
        <v>1089</v>
      </c>
      <c r="J283" s="4" t="s">
        <v>420</v>
      </c>
      <c r="M283" s="4" t="s">
        <v>502</v>
      </c>
      <c r="Q283" s="33" t="s">
        <v>1040</v>
      </c>
      <c r="R283" s="33" t="s">
        <v>32</v>
      </c>
      <c r="S283" s="35">
        <f>(179600*lb_MT)+(1.4*lb_MT*N2O_AR5)+(7*lb_MT*CH4_AR5)</f>
        <v>81.722309863999996</v>
      </c>
      <c r="T283" s="33" t="s">
        <v>469</v>
      </c>
      <c r="U283" s="33" t="s">
        <v>42</v>
      </c>
      <c r="V283" s="33" t="s">
        <v>42</v>
      </c>
      <c r="W283" s="4" t="s">
        <v>31</v>
      </c>
      <c r="X283" s="4" t="s">
        <v>32</v>
      </c>
      <c r="Y283" s="33" t="s">
        <v>490</v>
      </c>
      <c r="Z283" s="33" t="s">
        <v>446</v>
      </c>
      <c r="AA283" s="33" t="s">
        <v>32</v>
      </c>
      <c r="AB283" s="33" t="s">
        <v>425</v>
      </c>
      <c r="AC283" s="33" t="s">
        <v>42</v>
      </c>
    </row>
    <row r="284" spans="1:29" s="4" customFormat="1" ht="65.25" customHeight="1">
      <c r="A284" s="4" t="s">
        <v>160</v>
      </c>
      <c r="B284" s="25" t="s">
        <v>161</v>
      </c>
      <c r="E284" s="4" t="s">
        <v>162</v>
      </c>
      <c r="F284" s="4" t="s">
        <v>163</v>
      </c>
      <c r="G284" s="4" t="s">
        <v>168</v>
      </c>
      <c r="H284" s="33" t="s">
        <v>1041</v>
      </c>
      <c r="I284" s="4" t="s">
        <v>1090</v>
      </c>
      <c r="J284" s="4" t="s">
        <v>13</v>
      </c>
      <c r="M284" s="4" t="s">
        <v>428</v>
      </c>
      <c r="N284" s="4" t="s">
        <v>429</v>
      </c>
      <c r="Q284" s="33" t="s">
        <v>1043</v>
      </c>
      <c r="R284" s="33" t="s">
        <v>32</v>
      </c>
      <c r="S284" s="35">
        <f>(980000*lb_MT)+(8*lb_MT*N2O_AR5)+(40*lb_MT*CH4_AR5)</f>
        <v>445.98979808000001</v>
      </c>
      <c r="T284" s="33" t="s">
        <v>469</v>
      </c>
      <c r="U284" s="33" t="s">
        <v>42</v>
      </c>
      <c r="V284" s="33" t="s">
        <v>42</v>
      </c>
      <c r="W284" s="4" t="s">
        <v>31</v>
      </c>
      <c r="X284" s="4" t="s">
        <v>32</v>
      </c>
      <c r="Y284" s="33" t="s">
        <v>490</v>
      </c>
      <c r="Z284" s="33" t="s">
        <v>446</v>
      </c>
      <c r="AA284" s="33" t="s">
        <v>32</v>
      </c>
      <c r="AB284" s="33" t="s">
        <v>425</v>
      </c>
      <c r="AC284" s="33" t="s">
        <v>42</v>
      </c>
    </row>
    <row r="285" spans="1:29" s="4" customFormat="1" ht="65.25" customHeight="1">
      <c r="A285" s="4" t="s">
        <v>160</v>
      </c>
      <c r="B285" s="25" t="s">
        <v>161</v>
      </c>
      <c r="E285" s="4" t="s">
        <v>162</v>
      </c>
      <c r="F285" s="4" t="s">
        <v>163</v>
      </c>
      <c r="G285" s="4" t="s">
        <v>168</v>
      </c>
      <c r="H285" s="33" t="s">
        <v>1044</v>
      </c>
      <c r="I285" s="4" t="s">
        <v>1091</v>
      </c>
      <c r="J285" s="4" t="s">
        <v>420</v>
      </c>
      <c r="M285" s="4" t="s">
        <v>521</v>
      </c>
      <c r="N285" s="4" t="s">
        <v>422</v>
      </c>
      <c r="O285" s="4" t="s">
        <v>461</v>
      </c>
      <c r="Q285" s="33" t="s">
        <v>1046</v>
      </c>
      <c r="R285" s="33" t="s">
        <v>32</v>
      </c>
      <c r="S285" s="35">
        <f>(902000*lb_MT)+(82*lb_MT*N2O_AR5)+(2100*lb_MT*CH4_AR5)</f>
        <v>445.66774776</v>
      </c>
      <c r="T285" s="33" t="s">
        <v>469</v>
      </c>
      <c r="U285" s="33" t="s">
        <v>42</v>
      </c>
      <c r="V285" s="33" t="s">
        <v>42</v>
      </c>
      <c r="W285" s="4" t="s">
        <v>31</v>
      </c>
      <c r="X285" s="4" t="s">
        <v>42</v>
      </c>
      <c r="Y285" s="33" t="s">
        <v>490</v>
      </c>
      <c r="Z285" s="33" t="s">
        <v>446</v>
      </c>
      <c r="AA285" s="33" t="s">
        <v>32</v>
      </c>
      <c r="AB285" s="33" t="s">
        <v>425</v>
      </c>
      <c r="AC285" s="33" t="s">
        <v>42</v>
      </c>
    </row>
    <row r="286" spans="1:29" s="4" customFormat="1" ht="65.25" customHeight="1">
      <c r="A286" s="4" t="s">
        <v>160</v>
      </c>
      <c r="B286" s="25" t="s">
        <v>161</v>
      </c>
      <c r="E286" s="4" t="s">
        <v>162</v>
      </c>
      <c r="F286" s="4" t="s">
        <v>163</v>
      </c>
      <c r="G286" s="4" t="s">
        <v>168</v>
      </c>
      <c r="H286" s="33" t="s">
        <v>1092</v>
      </c>
      <c r="I286" s="4" t="s">
        <v>1093</v>
      </c>
      <c r="J286" s="4" t="s">
        <v>420</v>
      </c>
      <c r="M286" s="4" t="s">
        <v>421</v>
      </c>
      <c r="N286" s="4" t="s">
        <v>461</v>
      </c>
      <c r="O286" s="4" t="s">
        <v>423</v>
      </c>
      <c r="Q286" s="33" t="s">
        <v>1094</v>
      </c>
      <c r="R286" s="33" t="s">
        <v>32</v>
      </c>
      <c r="S286" s="35">
        <f>(6730000*lb_MT)+(53*lb_MT*N2O_AR5)+(110*lb_MT*CH4_AR5)</f>
        <v>3060.4419230000003</v>
      </c>
      <c r="T286" s="33" t="s">
        <v>469</v>
      </c>
      <c r="U286" s="33" t="s">
        <v>42</v>
      </c>
      <c r="V286" s="33" t="s">
        <v>42</v>
      </c>
      <c r="W286" s="4" t="s">
        <v>31</v>
      </c>
      <c r="X286" s="4" t="s">
        <v>42</v>
      </c>
      <c r="Y286" s="33" t="s">
        <v>490</v>
      </c>
      <c r="Z286" s="33" t="s">
        <v>446</v>
      </c>
      <c r="AA286" s="33" t="s">
        <v>32</v>
      </c>
      <c r="AB286" s="33" t="s">
        <v>425</v>
      </c>
      <c r="AC286" s="33" t="s">
        <v>42</v>
      </c>
    </row>
    <row r="287" spans="1:29" s="4" customFormat="1" ht="65.25" customHeight="1">
      <c r="A287" s="4" t="s">
        <v>160</v>
      </c>
      <c r="B287" s="25" t="s">
        <v>161</v>
      </c>
      <c r="E287" s="4" t="s">
        <v>162</v>
      </c>
      <c r="F287" s="4" t="s">
        <v>163</v>
      </c>
      <c r="G287" s="4" t="s">
        <v>168</v>
      </c>
      <c r="H287" s="33" t="s">
        <v>1049</v>
      </c>
      <c r="I287" s="4" t="s">
        <v>1095</v>
      </c>
      <c r="J287" s="4" t="s">
        <v>13</v>
      </c>
      <c r="K287" s="4" t="s">
        <v>420</v>
      </c>
      <c r="M287" s="4" t="s">
        <v>428</v>
      </c>
      <c r="Q287" s="33" t="s">
        <v>32</v>
      </c>
      <c r="R287" s="33" t="s">
        <v>42</v>
      </c>
      <c r="S287" s="33" t="s">
        <v>32</v>
      </c>
      <c r="T287" s="33" t="s">
        <v>42</v>
      </c>
      <c r="U287" s="33" t="s">
        <v>42</v>
      </c>
      <c r="V287" s="33" t="s">
        <v>42</v>
      </c>
      <c r="W287" s="33" t="s">
        <v>42</v>
      </c>
      <c r="X287" s="33" t="s">
        <v>42</v>
      </c>
      <c r="Y287" s="33" t="s">
        <v>425</v>
      </c>
      <c r="Z287" s="33" t="s">
        <v>425</v>
      </c>
      <c r="AA287" s="33" t="s">
        <v>42</v>
      </c>
      <c r="AB287" s="33" t="s">
        <v>425</v>
      </c>
      <c r="AC287" s="33" t="s">
        <v>42</v>
      </c>
    </row>
    <row r="288" spans="1:29" s="4" customFormat="1" ht="65.25" customHeight="1">
      <c r="A288" s="4" t="s">
        <v>160</v>
      </c>
      <c r="B288" s="25" t="s">
        <v>161</v>
      </c>
      <c r="E288" s="4" t="s">
        <v>162</v>
      </c>
      <c r="F288" s="4" t="s">
        <v>163</v>
      </c>
      <c r="G288" s="4" t="s">
        <v>168</v>
      </c>
      <c r="H288" s="33" t="s">
        <v>1051</v>
      </c>
      <c r="I288" s="4" t="s">
        <v>1096</v>
      </c>
      <c r="J288" s="4" t="s">
        <v>16</v>
      </c>
      <c r="M288" s="4" t="s">
        <v>452</v>
      </c>
      <c r="N288" s="4" t="s">
        <v>685</v>
      </c>
      <c r="Q288" s="33" t="s">
        <v>1068</v>
      </c>
      <c r="R288" s="33" t="s">
        <v>42</v>
      </c>
      <c r="S288" s="33" t="s">
        <v>32</v>
      </c>
      <c r="T288" s="33" t="s">
        <v>42</v>
      </c>
      <c r="U288" s="33" t="s">
        <v>42</v>
      </c>
      <c r="V288" s="33" t="s">
        <v>42</v>
      </c>
      <c r="W288" s="33" t="s">
        <v>42</v>
      </c>
      <c r="X288" s="33" t="s">
        <v>42</v>
      </c>
      <c r="Y288" s="33" t="s">
        <v>425</v>
      </c>
      <c r="Z288" s="33" t="s">
        <v>425</v>
      </c>
      <c r="AA288" s="33" t="s">
        <v>42</v>
      </c>
      <c r="AB288" s="33" t="s">
        <v>425</v>
      </c>
      <c r="AC288" s="33" t="s">
        <v>42</v>
      </c>
    </row>
    <row r="289" spans="1:29" s="4" customFormat="1" ht="65.25" customHeight="1">
      <c r="A289" s="4" t="s">
        <v>160</v>
      </c>
      <c r="B289" s="25" t="s">
        <v>161</v>
      </c>
      <c r="E289" s="4" t="s">
        <v>162</v>
      </c>
      <c r="F289" s="4" t="s">
        <v>163</v>
      </c>
      <c r="G289" s="4" t="s">
        <v>168</v>
      </c>
      <c r="H289" s="33" t="s">
        <v>1069</v>
      </c>
      <c r="I289" s="4" t="s">
        <v>1097</v>
      </c>
      <c r="J289" s="4" t="s">
        <v>17</v>
      </c>
      <c r="M289" s="4" t="s">
        <v>551</v>
      </c>
      <c r="N289" s="4" t="s">
        <v>524</v>
      </c>
      <c r="Q289" s="33" t="s">
        <v>1098</v>
      </c>
      <c r="R289" s="33" t="s">
        <v>42</v>
      </c>
      <c r="S289" s="33" t="s">
        <v>32</v>
      </c>
      <c r="T289" s="33" t="s">
        <v>42</v>
      </c>
      <c r="U289" s="33" t="s">
        <v>42</v>
      </c>
      <c r="V289" s="33" t="s">
        <v>42</v>
      </c>
      <c r="W289" s="33" t="s">
        <v>42</v>
      </c>
      <c r="X289" s="33" t="s">
        <v>42</v>
      </c>
      <c r="Y289" s="33" t="s">
        <v>425</v>
      </c>
      <c r="Z289" s="33" t="s">
        <v>425</v>
      </c>
      <c r="AA289" s="33" t="s">
        <v>42</v>
      </c>
      <c r="AB289" s="33" t="s">
        <v>425</v>
      </c>
      <c r="AC289" s="33" t="s">
        <v>42</v>
      </c>
    </row>
    <row r="290" spans="1:29" s="4" customFormat="1" ht="65.25" customHeight="1">
      <c r="A290" s="4" t="s">
        <v>160</v>
      </c>
      <c r="B290" s="25" t="s">
        <v>161</v>
      </c>
      <c r="E290" s="4" t="s">
        <v>162</v>
      </c>
      <c r="F290" s="4" t="s">
        <v>163</v>
      </c>
      <c r="G290" s="4" t="s">
        <v>169</v>
      </c>
      <c r="H290" s="33" t="s">
        <v>1033</v>
      </c>
      <c r="I290" s="4" t="s">
        <v>1099</v>
      </c>
      <c r="J290" s="4" t="s">
        <v>13</v>
      </c>
      <c r="M290" s="4" t="s">
        <v>430</v>
      </c>
      <c r="N290" s="4" t="s">
        <v>429</v>
      </c>
      <c r="Q290" s="33" t="s">
        <v>1100</v>
      </c>
      <c r="R290" s="33" t="s">
        <v>32</v>
      </c>
      <c r="S290" s="35">
        <f>(904000*lb_MT)+(8*lb_MT*N2O_AR5)+(40*lb_MT*CH4_AR5)</f>
        <v>411.51680608000004</v>
      </c>
      <c r="T290" s="33" t="s">
        <v>469</v>
      </c>
      <c r="U290" s="33" t="s">
        <v>42</v>
      </c>
      <c r="V290" s="33" t="s">
        <v>42</v>
      </c>
      <c r="W290" s="4" t="s">
        <v>31</v>
      </c>
      <c r="X290" s="4" t="s">
        <v>32</v>
      </c>
      <c r="Y290" s="33" t="s">
        <v>490</v>
      </c>
      <c r="Z290" s="33" t="s">
        <v>446</v>
      </c>
      <c r="AA290" s="33" t="s">
        <v>32</v>
      </c>
      <c r="AB290" s="33" t="s">
        <v>425</v>
      </c>
      <c r="AC290" s="33" t="s">
        <v>42</v>
      </c>
    </row>
    <row r="291" spans="1:29" s="4" customFormat="1" ht="65.25" customHeight="1">
      <c r="A291" s="4" t="s">
        <v>160</v>
      </c>
      <c r="B291" s="25" t="s">
        <v>161</v>
      </c>
      <c r="E291" s="4" t="s">
        <v>162</v>
      </c>
      <c r="F291" s="4" t="s">
        <v>163</v>
      </c>
      <c r="G291" s="4" t="s">
        <v>169</v>
      </c>
      <c r="H291" s="33" t="s">
        <v>1036</v>
      </c>
      <c r="I291" s="4" t="s">
        <v>1101</v>
      </c>
      <c r="J291" s="4" t="s">
        <v>13</v>
      </c>
      <c r="M291" s="4" t="s">
        <v>635</v>
      </c>
      <c r="N291" s="4" t="s">
        <v>527</v>
      </c>
      <c r="O291" s="4" t="s">
        <v>429</v>
      </c>
      <c r="Q291" s="33" t="s">
        <v>1100</v>
      </c>
      <c r="R291" s="33" t="s">
        <v>32</v>
      </c>
      <c r="S291" s="35">
        <f>(500000000*lb_MT)+(4799*lb_MT*N2O_AR5)+(20400*lb_MT*CH4_AR5)</f>
        <v>227631.94057251999</v>
      </c>
      <c r="T291" s="33" t="s">
        <v>469</v>
      </c>
      <c r="U291" s="33" t="s">
        <v>42</v>
      </c>
      <c r="V291" s="33" t="s">
        <v>42</v>
      </c>
      <c r="W291" s="4" t="s">
        <v>31</v>
      </c>
      <c r="X291" s="4" t="s">
        <v>42</v>
      </c>
      <c r="Y291" s="33" t="s">
        <v>490</v>
      </c>
      <c r="Z291" s="33" t="s">
        <v>446</v>
      </c>
      <c r="AA291" s="33" t="s">
        <v>32</v>
      </c>
      <c r="AB291" s="33" t="s">
        <v>425</v>
      </c>
      <c r="AC291" s="33" t="s">
        <v>42</v>
      </c>
    </row>
    <row r="292" spans="1:29" s="4" customFormat="1" ht="65.25" customHeight="1">
      <c r="A292" s="4" t="s">
        <v>160</v>
      </c>
      <c r="B292" s="25" t="s">
        <v>161</v>
      </c>
      <c r="E292" s="4" t="s">
        <v>162</v>
      </c>
      <c r="F292" s="4" t="s">
        <v>163</v>
      </c>
      <c r="G292" s="4" t="s">
        <v>169</v>
      </c>
      <c r="H292" s="33" t="s">
        <v>1041</v>
      </c>
      <c r="I292" s="4" t="s">
        <v>1102</v>
      </c>
      <c r="J292" s="4" t="s">
        <v>13</v>
      </c>
      <c r="M292" s="4" t="s">
        <v>428</v>
      </c>
      <c r="N292" s="4" t="s">
        <v>429</v>
      </c>
      <c r="Q292" s="33" t="s">
        <v>1043</v>
      </c>
      <c r="R292" s="33" t="s">
        <v>32</v>
      </c>
      <c r="S292" s="35">
        <f>(500000000*lb_MT)+(4799*lb_MT*N2O_AR5)+(20400*lb_MT*CH4_AR5)</f>
        <v>227631.94057251999</v>
      </c>
      <c r="T292" s="33" t="s">
        <v>469</v>
      </c>
      <c r="U292" s="33" t="s">
        <v>42</v>
      </c>
      <c r="V292" s="33" t="s">
        <v>42</v>
      </c>
      <c r="W292" s="4" t="s">
        <v>31</v>
      </c>
      <c r="X292" s="4" t="s">
        <v>32</v>
      </c>
      <c r="Y292" s="33" t="s">
        <v>490</v>
      </c>
      <c r="Z292" s="33" t="s">
        <v>446</v>
      </c>
      <c r="AA292" s="33" t="s">
        <v>32</v>
      </c>
      <c r="AB292" s="33" t="s">
        <v>425</v>
      </c>
      <c r="AC292" s="33" t="s">
        <v>42</v>
      </c>
    </row>
    <row r="293" spans="1:29" s="4" customFormat="1" ht="65.25" customHeight="1">
      <c r="A293" s="4" t="s">
        <v>160</v>
      </c>
      <c r="B293" s="25" t="s">
        <v>161</v>
      </c>
      <c r="E293" s="4" t="s">
        <v>162</v>
      </c>
      <c r="F293" s="4" t="s">
        <v>163</v>
      </c>
      <c r="G293" s="4" t="s">
        <v>169</v>
      </c>
      <c r="H293" s="33" t="s">
        <v>1103</v>
      </c>
      <c r="I293" s="4" t="s">
        <v>1104</v>
      </c>
      <c r="J293" s="4" t="s">
        <v>420</v>
      </c>
      <c r="M293" s="4" t="s">
        <v>421</v>
      </c>
      <c r="N293" s="4" t="s">
        <v>422</v>
      </c>
      <c r="O293" s="4" t="s">
        <v>461</v>
      </c>
      <c r="Q293" s="33" t="s">
        <v>1046</v>
      </c>
      <c r="R293" s="33" t="s">
        <v>32</v>
      </c>
      <c r="S293" s="35">
        <f>(5600000*lb_MT)+(212*lb_MT*N2O_AR5)+(261*lb_MT*CH4_AR5)</f>
        <v>2568.912848896</v>
      </c>
      <c r="T293" s="33" t="s">
        <v>469</v>
      </c>
      <c r="U293" s="33" t="s">
        <v>42</v>
      </c>
      <c r="V293" s="33" t="s">
        <v>42</v>
      </c>
      <c r="W293" s="4" t="s">
        <v>32</v>
      </c>
      <c r="X293" s="4" t="s">
        <v>42</v>
      </c>
      <c r="Y293" s="33" t="s">
        <v>490</v>
      </c>
      <c r="Z293" s="33" t="s">
        <v>446</v>
      </c>
      <c r="AA293" s="33" t="s">
        <v>32</v>
      </c>
      <c r="AB293" s="33" t="s">
        <v>425</v>
      </c>
      <c r="AC293" s="33" t="s">
        <v>42</v>
      </c>
    </row>
    <row r="294" spans="1:29" s="4" customFormat="1" ht="65.25" customHeight="1">
      <c r="A294" s="4" t="s">
        <v>160</v>
      </c>
      <c r="B294" s="25" t="s">
        <v>161</v>
      </c>
      <c r="E294" s="4" t="s">
        <v>162</v>
      </c>
      <c r="F294" s="4" t="s">
        <v>163</v>
      </c>
      <c r="G294" s="4" t="s">
        <v>169</v>
      </c>
      <c r="H294" s="33" t="s">
        <v>1092</v>
      </c>
      <c r="I294" s="4" t="s">
        <v>1105</v>
      </c>
      <c r="J294" s="4" t="s">
        <v>420</v>
      </c>
      <c r="M294" s="4" t="s">
        <v>421</v>
      </c>
      <c r="N294" s="4" t="s">
        <v>461</v>
      </c>
      <c r="O294" s="4" t="s">
        <v>423</v>
      </c>
      <c r="Q294" s="33" t="s">
        <v>1040</v>
      </c>
      <c r="R294" s="33" t="s">
        <v>32</v>
      </c>
      <c r="S294" s="35">
        <f>(6730000*lb_MT)+(53*lb_MT*N2O_AR5)+(110*lb_MT*CH4_AR5)</f>
        <v>3060.4419230000003</v>
      </c>
      <c r="T294" s="33" t="s">
        <v>469</v>
      </c>
      <c r="U294" s="33" t="s">
        <v>42</v>
      </c>
      <c r="V294" s="33" t="s">
        <v>42</v>
      </c>
      <c r="W294" s="4" t="s">
        <v>32</v>
      </c>
      <c r="X294" s="4" t="s">
        <v>42</v>
      </c>
      <c r="Y294" s="33" t="s">
        <v>490</v>
      </c>
      <c r="Z294" s="33" t="s">
        <v>446</v>
      </c>
      <c r="AA294" s="33" t="s">
        <v>32</v>
      </c>
      <c r="AB294" s="33" t="s">
        <v>425</v>
      </c>
      <c r="AC294" s="33" t="s">
        <v>42</v>
      </c>
    </row>
    <row r="295" spans="1:29" s="4" customFormat="1" ht="65.25" customHeight="1">
      <c r="A295" s="4" t="s">
        <v>160</v>
      </c>
      <c r="B295" s="25" t="s">
        <v>161</v>
      </c>
      <c r="E295" s="4" t="s">
        <v>162</v>
      </c>
      <c r="F295" s="4" t="s">
        <v>163</v>
      </c>
      <c r="G295" s="4" t="s">
        <v>169</v>
      </c>
      <c r="H295" s="33" t="s">
        <v>1049</v>
      </c>
      <c r="I295" s="4" t="s">
        <v>1106</v>
      </c>
      <c r="J295" s="4" t="s">
        <v>13</v>
      </c>
      <c r="K295" s="4" t="s">
        <v>420</v>
      </c>
      <c r="M295" s="4" t="s">
        <v>428</v>
      </c>
      <c r="Q295" s="33" t="s">
        <v>32</v>
      </c>
      <c r="R295" s="33" t="s">
        <v>42</v>
      </c>
      <c r="S295" s="33" t="s">
        <v>32</v>
      </c>
      <c r="T295" s="33" t="s">
        <v>42</v>
      </c>
      <c r="U295" s="33" t="s">
        <v>42</v>
      </c>
      <c r="V295" s="33" t="s">
        <v>42</v>
      </c>
      <c r="W295" s="33" t="s">
        <v>42</v>
      </c>
      <c r="X295" s="33" t="s">
        <v>42</v>
      </c>
      <c r="Y295" s="33" t="s">
        <v>425</v>
      </c>
      <c r="Z295" s="33" t="s">
        <v>425</v>
      </c>
      <c r="AA295" s="33" t="s">
        <v>42</v>
      </c>
      <c r="AB295" s="33" t="s">
        <v>425</v>
      </c>
      <c r="AC295" s="33" t="s">
        <v>42</v>
      </c>
    </row>
    <row r="296" spans="1:29" s="4" customFormat="1" ht="65.25" customHeight="1">
      <c r="A296" s="4" t="s">
        <v>160</v>
      </c>
      <c r="B296" s="25" t="s">
        <v>161</v>
      </c>
      <c r="E296" s="4" t="s">
        <v>162</v>
      </c>
      <c r="F296" s="4" t="s">
        <v>163</v>
      </c>
      <c r="G296" s="4" t="s">
        <v>169</v>
      </c>
      <c r="H296" s="33" t="s">
        <v>1051</v>
      </c>
      <c r="I296" s="4" t="s">
        <v>1106</v>
      </c>
      <c r="J296" s="4" t="s">
        <v>16</v>
      </c>
      <c r="M296" s="4" t="s">
        <v>452</v>
      </c>
      <c r="N296" s="4" t="s">
        <v>685</v>
      </c>
      <c r="Q296" s="33" t="s">
        <v>1068</v>
      </c>
      <c r="R296" s="33" t="s">
        <v>42</v>
      </c>
      <c r="S296" s="33" t="s">
        <v>32</v>
      </c>
      <c r="T296" s="33" t="s">
        <v>42</v>
      </c>
      <c r="U296" s="33" t="s">
        <v>42</v>
      </c>
      <c r="V296" s="33" t="s">
        <v>42</v>
      </c>
      <c r="W296" s="33" t="s">
        <v>42</v>
      </c>
      <c r="X296" s="33" t="s">
        <v>42</v>
      </c>
      <c r="Y296" s="33" t="s">
        <v>425</v>
      </c>
      <c r="Z296" s="33" t="s">
        <v>425</v>
      </c>
      <c r="AA296" s="33" t="s">
        <v>42</v>
      </c>
      <c r="AB296" s="33" t="s">
        <v>425</v>
      </c>
      <c r="AC296" s="33" t="s">
        <v>42</v>
      </c>
    </row>
    <row r="297" spans="1:29" s="4" customFormat="1" ht="65.25" customHeight="1">
      <c r="A297" s="4" t="s">
        <v>160</v>
      </c>
      <c r="B297" s="25" t="s">
        <v>161</v>
      </c>
      <c r="E297" s="4" t="s">
        <v>162</v>
      </c>
      <c r="F297" s="4" t="s">
        <v>163</v>
      </c>
      <c r="G297" s="4" t="s">
        <v>169</v>
      </c>
      <c r="H297" s="33" t="s">
        <v>1069</v>
      </c>
      <c r="I297" s="4" t="s">
        <v>1107</v>
      </c>
      <c r="J297" s="4" t="s">
        <v>17</v>
      </c>
      <c r="M297" s="4" t="s">
        <v>551</v>
      </c>
      <c r="N297" s="4" t="s">
        <v>524</v>
      </c>
      <c r="Q297" s="33" t="s">
        <v>1071</v>
      </c>
      <c r="R297" s="33" t="s">
        <v>42</v>
      </c>
      <c r="S297" s="33" t="s">
        <v>32</v>
      </c>
      <c r="T297" s="33" t="s">
        <v>42</v>
      </c>
      <c r="U297" s="33" t="s">
        <v>42</v>
      </c>
      <c r="V297" s="33" t="s">
        <v>42</v>
      </c>
      <c r="W297" s="33" t="s">
        <v>42</v>
      </c>
      <c r="X297" s="33" t="s">
        <v>42</v>
      </c>
      <c r="Y297" s="33" t="s">
        <v>425</v>
      </c>
      <c r="Z297" s="33" t="s">
        <v>425</v>
      </c>
      <c r="AA297" s="33" t="s">
        <v>42</v>
      </c>
      <c r="AB297" s="33" t="s">
        <v>425</v>
      </c>
      <c r="AC297" s="33" t="s">
        <v>42</v>
      </c>
    </row>
    <row r="298" spans="1:29" s="4" customFormat="1" ht="65.25" customHeight="1">
      <c r="A298" s="4" t="s">
        <v>160</v>
      </c>
      <c r="B298" s="25" t="s">
        <v>161</v>
      </c>
      <c r="E298" s="4" t="s">
        <v>162</v>
      </c>
      <c r="F298" s="4" t="s">
        <v>163</v>
      </c>
      <c r="G298" s="4" t="s">
        <v>170</v>
      </c>
      <c r="H298" s="33" t="s">
        <v>1030</v>
      </c>
      <c r="I298" s="4" t="s">
        <v>1108</v>
      </c>
      <c r="J298" s="4" t="s">
        <v>13</v>
      </c>
      <c r="M298" s="4" t="s">
        <v>473</v>
      </c>
      <c r="Q298" s="33" t="s">
        <v>1100</v>
      </c>
      <c r="R298" s="33" t="s">
        <v>32</v>
      </c>
      <c r="S298" s="35">
        <f>(614000*lb_MT)+(9*lb_MT*N2O_AR5)+(0*lb_MT*CH4_AR5)</f>
        <v>279.58730492000001</v>
      </c>
      <c r="T298" s="33" t="s">
        <v>469</v>
      </c>
      <c r="U298" s="33" t="s">
        <v>42</v>
      </c>
      <c r="V298" s="33" t="s">
        <v>42</v>
      </c>
      <c r="W298" s="4" t="s">
        <v>31</v>
      </c>
      <c r="X298" s="4" t="s">
        <v>32</v>
      </c>
      <c r="Y298" s="33" t="s">
        <v>490</v>
      </c>
      <c r="Z298" s="33" t="s">
        <v>446</v>
      </c>
      <c r="AA298" s="33" t="s">
        <v>32</v>
      </c>
      <c r="AB298" s="33" t="s">
        <v>425</v>
      </c>
      <c r="AC298" s="33" t="s">
        <v>42</v>
      </c>
    </row>
    <row r="299" spans="1:29" s="4" customFormat="1" ht="65.25" customHeight="1">
      <c r="A299" s="4" t="s">
        <v>160</v>
      </c>
      <c r="B299" s="25" t="s">
        <v>161</v>
      </c>
      <c r="E299" s="4" t="s">
        <v>162</v>
      </c>
      <c r="F299" s="4" t="s">
        <v>163</v>
      </c>
      <c r="G299" s="4" t="s">
        <v>170</v>
      </c>
      <c r="H299" s="33" t="s">
        <v>1033</v>
      </c>
      <c r="I299" s="4" t="s">
        <v>1109</v>
      </c>
      <c r="J299" s="4" t="s">
        <v>13</v>
      </c>
      <c r="M299" s="4" t="s">
        <v>430</v>
      </c>
      <c r="N299" s="4" t="s">
        <v>429</v>
      </c>
      <c r="Q299" s="33" t="s">
        <v>1100</v>
      </c>
      <c r="R299" s="33" t="s">
        <v>32</v>
      </c>
      <c r="S299" s="35">
        <f>(308000*lb_MT)+(18*lb_MT*N2O_AR5)+(68*lb_MT*CH4_AR5)</f>
        <v>142.73360900799997</v>
      </c>
      <c r="T299" s="33" t="s">
        <v>469</v>
      </c>
      <c r="U299" s="33" t="s">
        <v>42</v>
      </c>
      <c r="V299" s="33" t="s">
        <v>42</v>
      </c>
      <c r="W299" s="4" t="s">
        <v>31</v>
      </c>
      <c r="X299" s="4" t="s">
        <v>32</v>
      </c>
      <c r="Y299" s="33" t="s">
        <v>490</v>
      </c>
      <c r="Z299" s="33" t="s">
        <v>446</v>
      </c>
      <c r="AA299" s="33" t="s">
        <v>32</v>
      </c>
      <c r="AB299" s="33" t="s">
        <v>425</v>
      </c>
      <c r="AC299" s="33" t="s">
        <v>42</v>
      </c>
    </row>
    <row r="300" spans="1:29" s="4" customFormat="1" ht="65.25" customHeight="1">
      <c r="A300" s="4" t="s">
        <v>160</v>
      </c>
      <c r="B300" s="25" t="s">
        <v>161</v>
      </c>
      <c r="E300" s="4" t="s">
        <v>162</v>
      </c>
      <c r="F300" s="4" t="s">
        <v>163</v>
      </c>
      <c r="G300" s="4" t="s">
        <v>170</v>
      </c>
      <c r="H300" s="33" t="s">
        <v>1036</v>
      </c>
      <c r="I300" s="4" t="s">
        <v>1110</v>
      </c>
      <c r="J300" s="4" t="s">
        <v>13</v>
      </c>
      <c r="M300" s="4" t="s">
        <v>635</v>
      </c>
      <c r="N300" s="4" t="s">
        <v>527</v>
      </c>
      <c r="O300" s="4" t="s">
        <v>429</v>
      </c>
      <c r="Q300" s="33" t="s">
        <v>1100</v>
      </c>
      <c r="R300" s="33" t="s">
        <v>32</v>
      </c>
      <c r="S300" s="35">
        <f>(400000*lb_MT)+(6*lb_MT*N2O_AR5)+(17*lb_MT*CH4_AR5)</f>
        <v>182.373921072</v>
      </c>
      <c r="T300" s="33" t="s">
        <v>469</v>
      </c>
      <c r="U300" s="33" t="s">
        <v>42</v>
      </c>
      <c r="V300" s="33" t="s">
        <v>42</v>
      </c>
      <c r="W300" s="4" t="s">
        <v>31</v>
      </c>
      <c r="X300" s="4" t="s">
        <v>42</v>
      </c>
      <c r="Y300" s="33" t="s">
        <v>490</v>
      </c>
      <c r="Z300" s="33" t="s">
        <v>446</v>
      </c>
      <c r="AA300" s="33" t="s">
        <v>32</v>
      </c>
      <c r="AB300" s="33" t="s">
        <v>425</v>
      </c>
      <c r="AC300" s="33" t="s">
        <v>42</v>
      </c>
    </row>
    <row r="301" spans="1:29" s="4" customFormat="1" ht="65.25" customHeight="1">
      <c r="A301" s="4" t="s">
        <v>160</v>
      </c>
      <c r="B301" s="25" t="s">
        <v>161</v>
      </c>
      <c r="E301" s="4" t="s">
        <v>162</v>
      </c>
      <c r="F301" s="4" t="s">
        <v>163</v>
      </c>
      <c r="G301" s="4" t="s">
        <v>170</v>
      </c>
      <c r="H301" s="33" t="s">
        <v>1038</v>
      </c>
      <c r="I301" s="4" t="s">
        <v>1111</v>
      </c>
      <c r="J301" s="4" t="s">
        <v>420</v>
      </c>
      <c r="M301" s="4" t="s">
        <v>502</v>
      </c>
      <c r="Q301" s="33" t="s">
        <v>1040</v>
      </c>
      <c r="R301" s="33" t="s">
        <v>32</v>
      </c>
      <c r="S301" s="35">
        <f>(179600*lb_MT)+(1.4*lb_MT*N2O_AR5)+(7*lb_MT*CH4_AR5)</f>
        <v>81.722309863999996</v>
      </c>
      <c r="T301" s="33" t="s">
        <v>469</v>
      </c>
      <c r="U301" s="33" t="s">
        <v>42</v>
      </c>
      <c r="V301" s="33" t="s">
        <v>42</v>
      </c>
      <c r="W301" s="4" t="s">
        <v>31</v>
      </c>
      <c r="X301" s="4" t="s">
        <v>32</v>
      </c>
      <c r="Y301" s="33" t="s">
        <v>490</v>
      </c>
      <c r="Z301" s="33" t="s">
        <v>446</v>
      </c>
      <c r="AA301" s="33" t="s">
        <v>32</v>
      </c>
      <c r="AB301" s="33" t="s">
        <v>425</v>
      </c>
      <c r="AC301" s="33" t="s">
        <v>42</v>
      </c>
    </row>
    <row r="302" spans="1:29" s="4" customFormat="1" ht="65.25" customHeight="1">
      <c r="A302" s="4" t="s">
        <v>160</v>
      </c>
      <c r="B302" s="25" t="s">
        <v>161</v>
      </c>
      <c r="E302" s="4" t="s">
        <v>162</v>
      </c>
      <c r="F302" s="4" t="s">
        <v>163</v>
      </c>
      <c r="G302" s="4" t="s">
        <v>170</v>
      </c>
      <c r="H302" s="33" t="s">
        <v>1041</v>
      </c>
      <c r="I302" s="4" t="s">
        <v>1112</v>
      </c>
      <c r="J302" s="4" t="s">
        <v>13</v>
      </c>
      <c r="M302" s="4" t="s">
        <v>428</v>
      </c>
      <c r="N302" s="4" t="s">
        <v>429</v>
      </c>
      <c r="Q302" s="33" t="s">
        <v>1043</v>
      </c>
      <c r="R302" s="33" t="s">
        <v>32</v>
      </c>
      <c r="S302" s="35">
        <f>(903000*lb_MT)+(13*lb_MT*N2O_AR5)+(37*lb_MT*CH4_AR5)</f>
        <v>411.62612175199996</v>
      </c>
      <c r="T302" s="33" t="s">
        <v>469</v>
      </c>
      <c r="U302" s="33" t="s">
        <v>42</v>
      </c>
      <c r="V302" s="33" t="s">
        <v>42</v>
      </c>
      <c r="W302" s="4" t="s">
        <v>31</v>
      </c>
      <c r="X302" s="4" t="s">
        <v>32</v>
      </c>
      <c r="Y302" s="33" t="s">
        <v>490</v>
      </c>
      <c r="Z302" s="33" t="s">
        <v>446</v>
      </c>
      <c r="AA302" s="33" t="s">
        <v>32</v>
      </c>
      <c r="AB302" s="33" t="s">
        <v>425</v>
      </c>
      <c r="AC302" s="33" t="s">
        <v>42</v>
      </c>
    </row>
    <row r="303" spans="1:29" s="4" customFormat="1" ht="65.25" customHeight="1">
      <c r="A303" s="4" t="s">
        <v>160</v>
      </c>
      <c r="B303" s="25" t="s">
        <v>161</v>
      </c>
      <c r="E303" s="4" t="s">
        <v>162</v>
      </c>
      <c r="F303" s="4" t="s">
        <v>163</v>
      </c>
      <c r="G303" s="4" t="s">
        <v>170</v>
      </c>
      <c r="H303" s="33" t="s">
        <v>1044</v>
      </c>
      <c r="I303" s="4" t="s">
        <v>1113</v>
      </c>
      <c r="J303" s="4" t="s">
        <v>420</v>
      </c>
      <c r="M303" s="4" t="s">
        <v>421</v>
      </c>
      <c r="N303" s="4" t="s">
        <v>422</v>
      </c>
      <c r="O303" s="4" t="s">
        <v>461</v>
      </c>
      <c r="Q303" s="33" t="s">
        <v>1046</v>
      </c>
      <c r="R303" s="33" t="s">
        <v>32</v>
      </c>
      <c r="S303" s="35">
        <f>(2500000*lb_MT)+(19*lb_MT*N2O_AR5)+(24*lb_MT*CH4_AR5)</f>
        <v>1136.568649544</v>
      </c>
      <c r="T303" s="33" t="s">
        <v>469</v>
      </c>
      <c r="U303" s="33" t="s">
        <v>42</v>
      </c>
      <c r="V303" s="33" t="s">
        <v>42</v>
      </c>
      <c r="W303" s="4" t="s">
        <v>31</v>
      </c>
      <c r="X303" s="4" t="s">
        <v>42</v>
      </c>
      <c r="Y303" s="33" t="s">
        <v>490</v>
      </c>
      <c r="Z303" s="33" t="s">
        <v>446</v>
      </c>
      <c r="AA303" s="33" t="s">
        <v>32</v>
      </c>
      <c r="AB303" s="33" t="s">
        <v>425</v>
      </c>
      <c r="AC303" s="33" t="s">
        <v>42</v>
      </c>
    </row>
    <row r="304" spans="1:29" s="4" customFormat="1" ht="65.25" customHeight="1">
      <c r="A304" s="4" t="s">
        <v>160</v>
      </c>
      <c r="B304" s="25" t="s">
        <v>161</v>
      </c>
      <c r="E304" s="4" t="s">
        <v>162</v>
      </c>
      <c r="F304" s="4" t="s">
        <v>163</v>
      </c>
      <c r="G304" s="4" t="s">
        <v>170</v>
      </c>
      <c r="H304" s="33" t="s">
        <v>1078</v>
      </c>
      <c r="I304" s="4" t="s">
        <v>1114</v>
      </c>
      <c r="J304" s="4" t="s">
        <v>420</v>
      </c>
      <c r="M304" s="4" t="s">
        <v>421</v>
      </c>
      <c r="N304" s="4" t="s">
        <v>461</v>
      </c>
      <c r="O304" s="4" t="s">
        <v>423</v>
      </c>
      <c r="Q304" s="33" t="s">
        <v>1094</v>
      </c>
      <c r="R304" s="33" t="s">
        <v>32</v>
      </c>
      <c r="S304" s="35">
        <f>(3300000*lb_MT)+(26*lb_MT*N2O_AR5)+(36*lb_MT*CH4_AR5)</f>
        <v>1500.4360696159999</v>
      </c>
      <c r="T304" s="33" t="s">
        <v>469</v>
      </c>
      <c r="U304" s="33" t="s">
        <v>42</v>
      </c>
      <c r="V304" s="33" t="s">
        <v>42</v>
      </c>
      <c r="W304" s="4" t="s">
        <v>31</v>
      </c>
      <c r="X304" s="4" t="s">
        <v>42</v>
      </c>
      <c r="Y304" s="33" t="s">
        <v>490</v>
      </c>
      <c r="Z304" s="33" t="s">
        <v>446</v>
      </c>
      <c r="AA304" s="33" t="s">
        <v>32</v>
      </c>
      <c r="AB304" s="33" t="s">
        <v>425</v>
      </c>
      <c r="AC304" s="33" t="s">
        <v>42</v>
      </c>
    </row>
    <row r="305" spans="1:29" s="4" customFormat="1" ht="65.25" customHeight="1">
      <c r="A305" s="4" t="s">
        <v>160</v>
      </c>
      <c r="B305" s="25" t="s">
        <v>161</v>
      </c>
      <c r="E305" s="4" t="s">
        <v>162</v>
      </c>
      <c r="F305" s="4" t="s">
        <v>163</v>
      </c>
      <c r="G305" s="4" t="s">
        <v>170</v>
      </c>
      <c r="H305" s="33" t="s">
        <v>1049</v>
      </c>
      <c r="I305" s="4" t="s">
        <v>1115</v>
      </c>
      <c r="J305" s="4" t="s">
        <v>13</v>
      </c>
      <c r="K305" s="4" t="s">
        <v>420</v>
      </c>
      <c r="M305" s="4" t="s">
        <v>428</v>
      </c>
      <c r="Q305" s="33" t="s">
        <v>32</v>
      </c>
      <c r="R305" s="33" t="s">
        <v>42</v>
      </c>
      <c r="S305" s="33" t="s">
        <v>32</v>
      </c>
      <c r="T305" s="33" t="s">
        <v>42</v>
      </c>
      <c r="U305" s="33" t="s">
        <v>42</v>
      </c>
      <c r="V305" s="33" t="s">
        <v>42</v>
      </c>
      <c r="W305" s="33" t="s">
        <v>42</v>
      </c>
      <c r="X305" s="33" t="s">
        <v>42</v>
      </c>
      <c r="Y305" s="33" t="s">
        <v>425</v>
      </c>
      <c r="Z305" s="33" t="s">
        <v>425</v>
      </c>
      <c r="AA305" s="33" t="s">
        <v>42</v>
      </c>
      <c r="AB305" s="33" t="s">
        <v>425</v>
      </c>
      <c r="AC305" s="33" t="s">
        <v>42</v>
      </c>
    </row>
    <row r="306" spans="1:29" s="4" customFormat="1" ht="65.25" customHeight="1">
      <c r="A306" s="4" t="s">
        <v>160</v>
      </c>
      <c r="B306" s="25" t="s">
        <v>161</v>
      </c>
      <c r="E306" s="4" t="s">
        <v>162</v>
      </c>
      <c r="F306" s="4" t="s">
        <v>163</v>
      </c>
      <c r="G306" s="4" t="s">
        <v>170</v>
      </c>
      <c r="H306" s="33" t="s">
        <v>1051</v>
      </c>
      <c r="I306" s="4" t="s">
        <v>1116</v>
      </c>
      <c r="J306" s="4" t="s">
        <v>16</v>
      </c>
      <c r="M306" s="4" t="s">
        <v>452</v>
      </c>
      <c r="N306" s="4" t="s">
        <v>685</v>
      </c>
      <c r="Q306" s="33" t="s">
        <v>1068</v>
      </c>
      <c r="R306" s="33" t="s">
        <v>42</v>
      </c>
      <c r="S306" s="33" t="s">
        <v>32</v>
      </c>
      <c r="T306" s="33" t="s">
        <v>42</v>
      </c>
      <c r="U306" s="33" t="s">
        <v>42</v>
      </c>
      <c r="V306" s="33" t="s">
        <v>42</v>
      </c>
      <c r="W306" s="33" t="s">
        <v>42</v>
      </c>
      <c r="X306" s="33" t="s">
        <v>42</v>
      </c>
      <c r="Y306" s="33" t="s">
        <v>425</v>
      </c>
      <c r="Z306" s="33" t="s">
        <v>425</v>
      </c>
      <c r="AA306" s="33" t="s">
        <v>42</v>
      </c>
      <c r="AB306" s="33" t="s">
        <v>425</v>
      </c>
      <c r="AC306" s="33" t="s">
        <v>42</v>
      </c>
    </row>
    <row r="307" spans="1:29" ht="65.25" customHeight="1">
      <c r="A307" s="4" t="s">
        <v>174</v>
      </c>
      <c r="B307" s="16" t="s">
        <v>175</v>
      </c>
      <c r="C307" s="4"/>
      <c r="D307" s="4"/>
      <c r="E307" s="4" t="s">
        <v>176</v>
      </c>
      <c r="F307" s="33" t="s">
        <v>176</v>
      </c>
      <c r="G307" s="33" t="s">
        <v>42</v>
      </c>
      <c r="H307" s="33" t="s">
        <v>1117</v>
      </c>
      <c r="I307" s="4" t="s">
        <v>1118</v>
      </c>
      <c r="J307" s="4" t="s">
        <v>420</v>
      </c>
      <c r="K307" s="4" t="s">
        <v>13</v>
      </c>
      <c r="L307" s="4"/>
      <c r="M307" s="4" t="s">
        <v>428</v>
      </c>
      <c r="N307" s="4" t="s">
        <v>429</v>
      </c>
      <c r="O307" s="4" t="s">
        <v>521</v>
      </c>
      <c r="P307" s="4"/>
      <c r="Q307" s="33" t="s">
        <v>32</v>
      </c>
      <c r="R307" s="33" t="s">
        <v>42</v>
      </c>
      <c r="S307" s="35" t="s">
        <v>32</v>
      </c>
      <c r="T307" s="33" t="s">
        <v>42</v>
      </c>
      <c r="U307" s="33" t="s">
        <v>42</v>
      </c>
      <c r="V307" s="33" t="s">
        <v>42</v>
      </c>
      <c r="W307" s="4" t="s">
        <v>42</v>
      </c>
      <c r="X307" s="4" t="s">
        <v>42</v>
      </c>
      <c r="Y307" s="33" t="s">
        <v>425</v>
      </c>
      <c r="Z307" s="33" t="s">
        <v>425</v>
      </c>
      <c r="AA307" s="33" t="s">
        <v>42</v>
      </c>
      <c r="AB307" s="33" t="s">
        <v>425</v>
      </c>
      <c r="AC307" s="33" t="s">
        <v>42</v>
      </c>
    </row>
    <row r="308" spans="1:29" ht="65.25" customHeight="1">
      <c r="A308" s="4" t="s">
        <v>174</v>
      </c>
      <c r="B308" s="16" t="s">
        <v>175</v>
      </c>
      <c r="C308" s="4"/>
      <c r="D308" s="4"/>
      <c r="E308" s="4" t="s">
        <v>176</v>
      </c>
      <c r="F308" s="33" t="s">
        <v>176</v>
      </c>
      <c r="G308" s="33" t="s">
        <v>42</v>
      </c>
      <c r="H308" s="33" t="s">
        <v>1119</v>
      </c>
      <c r="I308" s="4" t="s">
        <v>1120</v>
      </c>
      <c r="J308" s="4" t="s">
        <v>13</v>
      </c>
      <c r="K308" s="4"/>
      <c r="L308" s="4"/>
      <c r="M308" s="4" t="s">
        <v>428</v>
      </c>
      <c r="N308" s="4" t="s">
        <v>440</v>
      </c>
      <c r="O308" s="4"/>
      <c r="P308" s="4"/>
      <c r="Q308" s="33" t="s">
        <v>32</v>
      </c>
      <c r="R308" s="33" t="s">
        <v>42</v>
      </c>
      <c r="S308" s="35" t="s">
        <v>32</v>
      </c>
      <c r="T308" s="33" t="s">
        <v>42</v>
      </c>
      <c r="U308" s="33" t="s">
        <v>42</v>
      </c>
      <c r="V308" s="33" t="s">
        <v>42</v>
      </c>
      <c r="W308" s="4" t="s">
        <v>42</v>
      </c>
      <c r="X308" s="4" t="s">
        <v>42</v>
      </c>
      <c r="Y308" s="33" t="s">
        <v>425</v>
      </c>
      <c r="Z308" s="33" t="s">
        <v>425</v>
      </c>
      <c r="AA308" s="33" t="s">
        <v>42</v>
      </c>
      <c r="AB308" s="33" t="s">
        <v>425</v>
      </c>
      <c r="AC308" s="33" t="s">
        <v>42</v>
      </c>
    </row>
    <row r="309" spans="1:29" ht="65.25" customHeight="1">
      <c r="A309" s="4" t="s">
        <v>174</v>
      </c>
      <c r="B309" s="16" t="s">
        <v>175</v>
      </c>
      <c r="C309" s="4"/>
      <c r="D309" s="4"/>
      <c r="E309" s="4" t="s">
        <v>176</v>
      </c>
      <c r="F309" s="33" t="s">
        <v>176</v>
      </c>
      <c r="G309" s="33" t="s">
        <v>42</v>
      </c>
      <c r="H309" s="33" t="s">
        <v>1121</v>
      </c>
      <c r="I309" s="4" t="s">
        <v>1122</v>
      </c>
      <c r="J309" s="4" t="s">
        <v>13</v>
      </c>
      <c r="K309" s="4"/>
      <c r="L309" s="4"/>
      <c r="M309" s="4" t="s">
        <v>428</v>
      </c>
      <c r="N309" s="4"/>
      <c r="O309" s="4"/>
      <c r="P309" s="4"/>
      <c r="Q309" s="33" t="s">
        <v>32</v>
      </c>
      <c r="R309" s="33" t="s">
        <v>42</v>
      </c>
      <c r="S309" s="35" t="s">
        <v>32</v>
      </c>
      <c r="T309" s="33" t="s">
        <v>42</v>
      </c>
      <c r="U309" s="33" t="s">
        <v>42</v>
      </c>
      <c r="V309" s="33" t="s">
        <v>42</v>
      </c>
      <c r="W309" s="4" t="s">
        <v>42</v>
      </c>
      <c r="X309" s="4" t="s">
        <v>42</v>
      </c>
      <c r="Y309" s="33" t="s">
        <v>425</v>
      </c>
      <c r="Z309" s="33" t="s">
        <v>425</v>
      </c>
      <c r="AA309" s="33" t="s">
        <v>42</v>
      </c>
      <c r="AB309" s="33" t="s">
        <v>425</v>
      </c>
      <c r="AC309" s="33" t="s">
        <v>42</v>
      </c>
    </row>
    <row r="310" spans="1:29" ht="65.25" customHeight="1">
      <c r="A310" s="4" t="s">
        <v>174</v>
      </c>
      <c r="B310" s="16" t="s">
        <v>175</v>
      </c>
      <c r="C310" s="4"/>
      <c r="D310" s="4"/>
      <c r="E310" s="4" t="s">
        <v>176</v>
      </c>
      <c r="F310" s="33" t="s">
        <v>176</v>
      </c>
      <c r="G310" s="33" t="s">
        <v>42</v>
      </c>
      <c r="H310" s="33" t="s">
        <v>1123</v>
      </c>
      <c r="I310" s="4" t="s">
        <v>813</v>
      </c>
      <c r="J310" s="4" t="s">
        <v>420</v>
      </c>
      <c r="K310" s="4" t="s">
        <v>13</v>
      </c>
      <c r="L310" s="4"/>
      <c r="M310" s="4" t="s">
        <v>422</v>
      </c>
      <c r="N310" s="4" t="s">
        <v>428</v>
      </c>
      <c r="O310" s="4"/>
      <c r="P310" s="4"/>
      <c r="Q310" s="33" t="s">
        <v>32</v>
      </c>
      <c r="R310" s="33" t="s">
        <v>42</v>
      </c>
      <c r="S310" s="35" t="s">
        <v>32</v>
      </c>
      <c r="T310" s="33" t="s">
        <v>42</v>
      </c>
      <c r="U310" s="33" t="s">
        <v>42</v>
      </c>
      <c r="V310" s="33" t="s">
        <v>42</v>
      </c>
      <c r="W310" s="4" t="s">
        <v>42</v>
      </c>
      <c r="X310" s="4" t="s">
        <v>42</v>
      </c>
      <c r="Y310" s="33" t="s">
        <v>425</v>
      </c>
      <c r="Z310" s="33" t="s">
        <v>425</v>
      </c>
      <c r="AA310" s="33" t="s">
        <v>42</v>
      </c>
      <c r="AB310" s="33" t="s">
        <v>425</v>
      </c>
      <c r="AC310" s="33" t="s">
        <v>42</v>
      </c>
    </row>
    <row r="311" spans="1:29" ht="65.25" customHeight="1">
      <c r="A311" s="4" t="s">
        <v>174</v>
      </c>
      <c r="B311" s="16" t="s">
        <v>175</v>
      </c>
      <c r="C311" s="4"/>
      <c r="D311" s="4"/>
      <c r="E311" s="4" t="s">
        <v>176</v>
      </c>
      <c r="F311" s="33" t="s">
        <v>176</v>
      </c>
      <c r="G311" s="33" t="s">
        <v>42</v>
      </c>
      <c r="H311" s="33" t="s">
        <v>1124</v>
      </c>
      <c r="I311" s="4" t="s">
        <v>1125</v>
      </c>
      <c r="J311" s="4" t="s">
        <v>13</v>
      </c>
      <c r="K311" s="4" t="s">
        <v>420</v>
      </c>
      <c r="L311" s="4"/>
      <c r="M311" s="4" t="s">
        <v>428</v>
      </c>
      <c r="N311" s="4"/>
      <c r="O311" s="4"/>
      <c r="P311" s="4"/>
      <c r="Q311" s="33" t="s">
        <v>32</v>
      </c>
      <c r="R311" s="33" t="s">
        <v>42</v>
      </c>
      <c r="S311" s="35" t="s">
        <v>32</v>
      </c>
      <c r="T311" s="33" t="s">
        <v>42</v>
      </c>
      <c r="U311" s="33" t="s">
        <v>42</v>
      </c>
      <c r="V311" s="33" t="s">
        <v>42</v>
      </c>
      <c r="W311" s="4" t="s">
        <v>42</v>
      </c>
      <c r="X311" s="4" t="s">
        <v>42</v>
      </c>
      <c r="Y311" s="33" t="s">
        <v>425</v>
      </c>
      <c r="Z311" s="33" t="s">
        <v>425</v>
      </c>
      <c r="AA311" s="33" t="s">
        <v>42</v>
      </c>
      <c r="AB311" s="33" t="s">
        <v>425</v>
      </c>
      <c r="AC311" s="33" t="s">
        <v>42</v>
      </c>
    </row>
    <row r="312" spans="1:29" ht="65.25" customHeight="1">
      <c r="A312" s="4" t="s">
        <v>174</v>
      </c>
      <c r="B312" s="16" t="s">
        <v>175</v>
      </c>
      <c r="C312" s="4"/>
      <c r="D312" s="4"/>
      <c r="E312" s="4" t="s">
        <v>176</v>
      </c>
      <c r="F312" s="33" t="s">
        <v>176</v>
      </c>
      <c r="G312" s="33" t="s">
        <v>42</v>
      </c>
      <c r="H312" s="33" t="s">
        <v>1126</v>
      </c>
      <c r="I312" s="4" t="s">
        <v>815</v>
      </c>
      <c r="J312" s="4" t="s">
        <v>13</v>
      </c>
      <c r="K312" s="4"/>
      <c r="L312" s="4"/>
      <c r="M312" s="4" t="s">
        <v>428</v>
      </c>
      <c r="N312" s="4"/>
      <c r="O312" s="4"/>
      <c r="P312" s="4"/>
      <c r="Q312" s="33" t="s">
        <v>32</v>
      </c>
      <c r="R312" s="33" t="s">
        <v>42</v>
      </c>
      <c r="S312" s="35" t="s">
        <v>32</v>
      </c>
      <c r="T312" s="33" t="s">
        <v>42</v>
      </c>
      <c r="U312" s="33" t="s">
        <v>42</v>
      </c>
      <c r="V312" s="33" t="s">
        <v>42</v>
      </c>
      <c r="W312" s="4" t="s">
        <v>42</v>
      </c>
      <c r="X312" s="4" t="s">
        <v>42</v>
      </c>
      <c r="Y312" s="33" t="s">
        <v>425</v>
      </c>
      <c r="Z312" s="33" t="s">
        <v>425</v>
      </c>
      <c r="AA312" s="33" t="s">
        <v>42</v>
      </c>
      <c r="AB312" s="33" t="s">
        <v>425</v>
      </c>
      <c r="AC312" s="33" t="s">
        <v>42</v>
      </c>
    </row>
    <row r="313" spans="1:29" ht="65.25" customHeight="1">
      <c r="A313" s="4" t="s">
        <v>174</v>
      </c>
      <c r="B313" s="16" t="s">
        <v>175</v>
      </c>
      <c r="C313" s="4"/>
      <c r="D313" s="4"/>
      <c r="E313" s="4" t="s">
        <v>176</v>
      </c>
      <c r="F313" s="33" t="s">
        <v>176</v>
      </c>
      <c r="G313" s="33" t="s">
        <v>42</v>
      </c>
      <c r="H313" s="33" t="s">
        <v>1127</v>
      </c>
      <c r="I313" s="4" t="s">
        <v>817</v>
      </c>
      <c r="J313" s="4" t="s">
        <v>420</v>
      </c>
      <c r="K313" s="4"/>
      <c r="L313" s="4"/>
      <c r="M313" s="4" t="s">
        <v>521</v>
      </c>
      <c r="N313" s="4"/>
      <c r="O313" s="4"/>
      <c r="P313" s="4"/>
      <c r="Q313" s="33" t="s">
        <v>32</v>
      </c>
      <c r="R313" s="33" t="s">
        <v>42</v>
      </c>
      <c r="S313" s="35" t="s">
        <v>32</v>
      </c>
      <c r="T313" s="33" t="s">
        <v>42</v>
      </c>
      <c r="U313" s="33" t="s">
        <v>42</v>
      </c>
      <c r="V313" s="33" t="s">
        <v>42</v>
      </c>
      <c r="W313" s="4" t="s">
        <v>42</v>
      </c>
      <c r="X313" s="4" t="s">
        <v>42</v>
      </c>
      <c r="Y313" s="33" t="s">
        <v>425</v>
      </c>
      <c r="Z313" s="33" t="s">
        <v>425</v>
      </c>
      <c r="AA313" s="33" t="s">
        <v>42</v>
      </c>
      <c r="AB313" s="33" t="s">
        <v>425</v>
      </c>
      <c r="AC313" s="33" t="s">
        <v>42</v>
      </c>
    </row>
    <row r="314" spans="1:29" ht="65.25" customHeight="1">
      <c r="A314" s="33" t="s">
        <v>177</v>
      </c>
      <c r="B314" s="16" t="s">
        <v>178</v>
      </c>
      <c r="C314" s="33"/>
      <c r="D314" s="4"/>
      <c r="E314" s="4" t="s">
        <v>179</v>
      </c>
      <c r="F314" s="4" t="s">
        <v>179</v>
      </c>
      <c r="G314" s="33" t="s">
        <v>42</v>
      </c>
      <c r="H314" s="33" t="s">
        <v>1128</v>
      </c>
      <c r="I314" s="4" t="s">
        <v>1129</v>
      </c>
      <c r="J314" s="4" t="s">
        <v>16</v>
      </c>
      <c r="K314" s="4"/>
      <c r="L314" s="4"/>
      <c r="M314" s="4" t="s">
        <v>452</v>
      </c>
      <c r="N314" s="4"/>
      <c r="O314" s="4"/>
      <c r="P314" s="4"/>
      <c r="Q314" s="33" t="s">
        <v>1130</v>
      </c>
      <c r="R314" s="33" t="s">
        <v>32</v>
      </c>
      <c r="S314" s="35">
        <v>279</v>
      </c>
      <c r="T314" s="33" t="s">
        <v>469</v>
      </c>
      <c r="U314" s="33" t="s">
        <v>42</v>
      </c>
      <c r="V314" s="33" t="s">
        <v>42</v>
      </c>
      <c r="W314" s="4" t="s">
        <v>31</v>
      </c>
      <c r="X314" s="4" t="s">
        <v>42</v>
      </c>
      <c r="Y314" s="33" t="s">
        <v>424</v>
      </c>
      <c r="Z314" s="33" t="s">
        <v>425</v>
      </c>
      <c r="AA314" s="33" t="s">
        <v>42</v>
      </c>
      <c r="AB314" s="33" t="s">
        <v>425</v>
      </c>
      <c r="AC314" s="33" t="s">
        <v>42</v>
      </c>
    </row>
    <row r="315" spans="1:29" ht="65.25" customHeight="1">
      <c r="A315" s="33" t="s">
        <v>177</v>
      </c>
      <c r="B315" s="16" t="s">
        <v>178</v>
      </c>
      <c r="C315" s="33"/>
      <c r="D315" s="4"/>
      <c r="E315" s="4" t="s">
        <v>179</v>
      </c>
      <c r="F315" s="4" t="s">
        <v>179</v>
      </c>
      <c r="G315" s="33" t="s">
        <v>42</v>
      </c>
      <c r="H315" s="33" t="s">
        <v>1131</v>
      </c>
      <c r="I315" s="4" t="s">
        <v>1132</v>
      </c>
      <c r="J315" s="4" t="s">
        <v>13</v>
      </c>
      <c r="K315" s="4" t="s">
        <v>420</v>
      </c>
      <c r="L315" s="4"/>
      <c r="M315" s="4" t="s">
        <v>428</v>
      </c>
      <c r="N315" s="4"/>
      <c r="O315" s="4"/>
      <c r="P315" s="4"/>
      <c r="Q315" s="33" t="s">
        <v>1130</v>
      </c>
      <c r="R315" s="33" t="s">
        <v>32</v>
      </c>
      <c r="S315" s="35">
        <v>30</v>
      </c>
      <c r="T315" s="33" t="s">
        <v>469</v>
      </c>
      <c r="U315" s="33" t="s">
        <v>42</v>
      </c>
      <c r="V315" s="33" t="s">
        <v>42</v>
      </c>
      <c r="W315" s="4" t="s">
        <v>31</v>
      </c>
      <c r="X315" s="4" t="s">
        <v>42</v>
      </c>
      <c r="Y315" s="33" t="s">
        <v>424</v>
      </c>
      <c r="Z315" s="33" t="s">
        <v>425</v>
      </c>
      <c r="AA315" s="33" t="s">
        <v>42</v>
      </c>
      <c r="AB315" s="33" t="s">
        <v>425</v>
      </c>
      <c r="AC315" s="33" t="s">
        <v>42</v>
      </c>
    </row>
    <row r="316" spans="1:29" ht="65.25" customHeight="1">
      <c r="A316" s="33" t="s">
        <v>177</v>
      </c>
      <c r="B316" s="16" t="s">
        <v>178</v>
      </c>
      <c r="C316" s="33"/>
      <c r="D316" s="4"/>
      <c r="E316" s="4" t="s">
        <v>179</v>
      </c>
      <c r="F316" s="4" t="s">
        <v>179</v>
      </c>
      <c r="G316" s="33" t="s">
        <v>42</v>
      </c>
      <c r="H316" s="33" t="s">
        <v>1133</v>
      </c>
      <c r="I316" s="4" t="s">
        <v>1134</v>
      </c>
      <c r="J316" s="4" t="s">
        <v>420</v>
      </c>
      <c r="K316" s="4"/>
      <c r="L316" s="4"/>
      <c r="M316" s="4" t="s">
        <v>423</v>
      </c>
      <c r="N316" s="4"/>
      <c r="O316" s="4"/>
      <c r="P316" s="4"/>
      <c r="Q316" s="33" t="s">
        <v>1130</v>
      </c>
      <c r="R316" s="33" t="s">
        <v>32</v>
      </c>
      <c r="S316" s="35">
        <v>2.38</v>
      </c>
      <c r="T316" s="33" t="s">
        <v>469</v>
      </c>
      <c r="U316" s="33" t="s">
        <v>42</v>
      </c>
      <c r="V316" s="33" t="s">
        <v>42</v>
      </c>
      <c r="W316" s="4" t="s">
        <v>31</v>
      </c>
      <c r="X316" s="4" t="s">
        <v>42</v>
      </c>
      <c r="Y316" s="33" t="s">
        <v>424</v>
      </c>
      <c r="Z316" s="33" t="s">
        <v>425</v>
      </c>
      <c r="AA316" s="33" t="s">
        <v>42</v>
      </c>
      <c r="AB316" s="33" t="s">
        <v>425</v>
      </c>
      <c r="AC316" s="33" t="s">
        <v>42</v>
      </c>
    </row>
    <row r="317" spans="1:29" ht="65.25" customHeight="1">
      <c r="A317" s="33" t="s">
        <v>177</v>
      </c>
      <c r="B317" s="16" t="s">
        <v>178</v>
      </c>
      <c r="C317" s="33"/>
      <c r="D317" s="4"/>
      <c r="E317" s="4" t="s">
        <v>179</v>
      </c>
      <c r="F317" s="4" t="s">
        <v>179</v>
      </c>
      <c r="G317" s="33" t="s">
        <v>42</v>
      </c>
      <c r="H317" s="33" t="s">
        <v>1135</v>
      </c>
      <c r="I317" s="4" t="s">
        <v>1136</v>
      </c>
      <c r="J317" s="4" t="s">
        <v>557</v>
      </c>
      <c r="K317" s="4"/>
      <c r="L317" s="4"/>
      <c r="M317" s="4" t="s">
        <v>558</v>
      </c>
      <c r="N317" s="4"/>
      <c r="O317" s="4"/>
      <c r="P317" s="4"/>
      <c r="Q317" s="33" t="s">
        <v>1130</v>
      </c>
      <c r="R317" s="33" t="s">
        <v>32</v>
      </c>
      <c r="S317" s="35">
        <v>75</v>
      </c>
      <c r="T317" s="33" t="s">
        <v>469</v>
      </c>
      <c r="U317" s="33" t="s">
        <v>42</v>
      </c>
      <c r="V317" s="33" t="s">
        <v>42</v>
      </c>
      <c r="W317" s="4" t="s">
        <v>31</v>
      </c>
      <c r="X317" s="4" t="s">
        <v>42</v>
      </c>
      <c r="Y317" s="33" t="s">
        <v>424</v>
      </c>
      <c r="Z317" s="33" t="s">
        <v>425</v>
      </c>
      <c r="AA317" s="33" t="s">
        <v>42</v>
      </c>
      <c r="AB317" s="33" t="s">
        <v>425</v>
      </c>
      <c r="AC317" s="33" t="s">
        <v>42</v>
      </c>
    </row>
    <row r="318" spans="1:29" ht="65.25" customHeight="1">
      <c r="A318" s="4" t="s">
        <v>171</v>
      </c>
      <c r="B318" s="37" t="s">
        <v>172</v>
      </c>
      <c r="C318" s="4"/>
      <c r="D318" s="4"/>
      <c r="E318" s="4" t="s">
        <v>173</v>
      </c>
      <c r="F318" s="4" t="s">
        <v>173</v>
      </c>
      <c r="G318" s="33" t="s">
        <v>42</v>
      </c>
      <c r="H318" s="33" t="s">
        <v>1137</v>
      </c>
      <c r="I318" s="4" t="s">
        <v>1138</v>
      </c>
      <c r="J318" s="4" t="s">
        <v>557</v>
      </c>
      <c r="K318" s="4"/>
      <c r="L318" s="4"/>
      <c r="M318" s="4" t="s">
        <v>601</v>
      </c>
      <c r="N318" s="4" t="s">
        <v>564</v>
      </c>
      <c r="O318" s="4"/>
      <c r="P318" s="4"/>
      <c r="Q318" s="33" t="s">
        <v>1139</v>
      </c>
      <c r="R318" s="33" t="s">
        <v>32</v>
      </c>
      <c r="S318" s="35">
        <v>121145</v>
      </c>
      <c r="T318" s="33" t="s">
        <v>561</v>
      </c>
      <c r="U318" s="33" t="s">
        <v>42</v>
      </c>
      <c r="V318" s="33" t="s">
        <v>42</v>
      </c>
      <c r="W318" s="4" t="s">
        <v>32</v>
      </c>
      <c r="X318" s="4" t="s">
        <v>42</v>
      </c>
      <c r="Y318" s="33" t="s">
        <v>424</v>
      </c>
      <c r="Z318" s="33" t="s">
        <v>425</v>
      </c>
      <c r="AA318" s="33" t="s">
        <v>42</v>
      </c>
      <c r="AB318" s="33" t="s">
        <v>425</v>
      </c>
      <c r="AC318" s="33" t="s">
        <v>42</v>
      </c>
    </row>
    <row r="319" spans="1:29" ht="65.25" customHeight="1">
      <c r="A319" s="4" t="s">
        <v>171</v>
      </c>
      <c r="B319" s="37" t="s">
        <v>172</v>
      </c>
      <c r="C319" s="4"/>
      <c r="D319" s="4"/>
      <c r="E319" s="4" t="s">
        <v>173</v>
      </c>
      <c r="F319" s="4" t="s">
        <v>173</v>
      </c>
      <c r="G319" s="33" t="s">
        <v>42</v>
      </c>
      <c r="H319" s="33" t="s">
        <v>1140</v>
      </c>
      <c r="I319" s="4" t="s">
        <v>457</v>
      </c>
      <c r="J319" s="4" t="s">
        <v>420</v>
      </c>
      <c r="K319" s="4" t="s">
        <v>13</v>
      </c>
      <c r="L319" s="4"/>
      <c r="M319" s="4" t="s">
        <v>461</v>
      </c>
      <c r="N319" s="4" t="s">
        <v>825</v>
      </c>
      <c r="O319" s="4" t="s">
        <v>493</v>
      </c>
      <c r="P319" s="4" t="s">
        <v>428</v>
      </c>
      <c r="Q319" s="33" t="s">
        <v>1141</v>
      </c>
      <c r="R319" s="33" t="s">
        <v>32</v>
      </c>
      <c r="S319" s="35">
        <v>27770</v>
      </c>
      <c r="T319" s="33" t="s">
        <v>561</v>
      </c>
      <c r="U319" s="35" t="s">
        <v>42</v>
      </c>
      <c r="V319" s="33" t="s">
        <v>42</v>
      </c>
      <c r="W319" s="4" t="s">
        <v>32</v>
      </c>
      <c r="X319" s="4" t="s">
        <v>42</v>
      </c>
      <c r="Y319" s="33" t="s">
        <v>424</v>
      </c>
      <c r="Z319" s="33" t="s">
        <v>425</v>
      </c>
      <c r="AA319" s="33" t="s">
        <v>42</v>
      </c>
      <c r="AB319" s="33" t="s">
        <v>425</v>
      </c>
      <c r="AC319" s="33" t="s">
        <v>42</v>
      </c>
    </row>
    <row r="320" spans="1:29" s="4" customFormat="1" ht="65.25" customHeight="1">
      <c r="A320" s="4" t="s">
        <v>171</v>
      </c>
      <c r="B320" s="37" t="s">
        <v>172</v>
      </c>
      <c r="E320" s="4" t="s">
        <v>173</v>
      </c>
      <c r="F320" s="4" t="s">
        <v>173</v>
      </c>
      <c r="G320" s="33" t="s">
        <v>42</v>
      </c>
      <c r="H320" s="33" t="s">
        <v>1142</v>
      </c>
      <c r="I320" s="4" t="s">
        <v>813</v>
      </c>
      <c r="J320" s="4" t="s">
        <v>420</v>
      </c>
      <c r="K320" s="4" t="s">
        <v>16</v>
      </c>
      <c r="M320" s="4" t="s">
        <v>423</v>
      </c>
      <c r="N320" s="4" t="s">
        <v>493</v>
      </c>
      <c r="O320" s="4" t="s">
        <v>466</v>
      </c>
      <c r="P320" s="4" t="s">
        <v>421</v>
      </c>
      <c r="Q320" s="33" t="s">
        <v>1143</v>
      </c>
      <c r="R320" s="33" t="s">
        <v>32</v>
      </c>
      <c r="S320" s="35">
        <v>30284</v>
      </c>
      <c r="T320" s="33" t="s">
        <v>561</v>
      </c>
      <c r="U320" s="35" t="s">
        <v>42</v>
      </c>
      <c r="V320" s="33" t="s">
        <v>42</v>
      </c>
      <c r="W320" s="4" t="s">
        <v>32</v>
      </c>
      <c r="X320" s="4" t="s">
        <v>42</v>
      </c>
      <c r="Y320" s="33" t="s">
        <v>424</v>
      </c>
      <c r="Z320" s="33" t="s">
        <v>425</v>
      </c>
      <c r="AA320" s="33" t="s">
        <v>42</v>
      </c>
      <c r="AB320" s="33" t="s">
        <v>425</v>
      </c>
      <c r="AC320" s="33" t="s">
        <v>42</v>
      </c>
    </row>
    <row r="321" spans="1:29" s="4" customFormat="1" ht="65.25" customHeight="1">
      <c r="A321" s="33" t="s">
        <v>181</v>
      </c>
      <c r="B321" s="16" t="s">
        <v>182</v>
      </c>
      <c r="C321" s="33"/>
      <c r="E321" s="4" t="s">
        <v>183</v>
      </c>
      <c r="F321" s="33" t="s">
        <v>184</v>
      </c>
      <c r="G321" s="33" t="s">
        <v>42</v>
      </c>
      <c r="H321" s="33" t="s">
        <v>1144</v>
      </c>
      <c r="I321" s="4" t="s">
        <v>1145</v>
      </c>
      <c r="J321" s="4" t="s">
        <v>557</v>
      </c>
      <c r="M321" s="4" t="s">
        <v>789</v>
      </c>
      <c r="N321" s="4" t="s">
        <v>558</v>
      </c>
      <c r="Q321" s="33" t="s">
        <v>1146</v>
      </c>
      <c r="R321" s="33" t="s">
        <v>32</v>
      </c>
      <c r="S321" s="35">
        <v>707</v>
      </c>
      <c r="T321" s="33" t="s">
        <v>32</v>
      </c>
      <c r="U321" s="33" t="s">
        <v>42</v>
      </c>
      <c r="V321" s="33" t="s">
        <v>42</v>
      </c>
      <c r="W321" s="4" t="s">
        <v>31</v>
      </c>
      <c r="X321" s="4" t="s">
        <v>42</v>
      </c>
      <c r="Y321" s="33" t="s">
        <v>424</v>
      </c>
      <c r="Z321" s="33" t="s">
        <v>424</v>
      </c>
      <c r="AA321" s="33" t="s">
        <v>32</v>
      </c>
      <c r="AB321" s="33" t="s">
        <v>425</v>
      </c>
      <c r="AC321" s="33" t="s">
        <v>42</v>
      </c>
    </row>
    <row r="322" spans="1:29" s="4" customFormat="1" ht="65.25" customHeight="1">
      <c r="A322" s="33" t="s">
        <v>181</v>
      </c>
      <c r="B322" s="16" t="s">
        <v>182</v>
      </c>
      <c r="C322" s="33"/>
      <c r="E322" s="4" t="s">
        <v>183</v>
      </c>
      <c r="F322" s="33" t="s">
        <v>184</v>
      </c>
      <c r="G322" s="33" t="s">
        <v>42</v>
      </c>
      <c r="H322" s="33" t="s">
        <v>1147</v>
      </c>
      <c r="I322" s="4" t="s">
        <v>1148</v>
      </c>
      <c r="J322" s="4" t="s">
        <v>16</v>
      </c>
      <c r="M322" s="4" t="s">
        <v>458</v>
      </c>
      <c r="Q322" s="33" t="s">
        <v>1146</v>
      </c>
      <c r="R322" s="33" t="s">
        <v>32</v>
      </c>
      <c r="S322" s="35">
        <f>286+16</f>
        <v>302</v>
      </c>
      <c r="T322" s="33" t="s">
        <v>1149</v>
      </c>
      <c r="U322" s="33" t="s">
        <v>42</v>
      </c>
      <c r="V322" s="33" t="s">
        <v>42</v>
      </c>
      <c r="W322" s="4" t="s">
        <v>31</v>
      </c>
      <c r="X322" s="4" t="s">
        <v>42</v>
      </c>
      <c r="Y322" s="33" t="s">
        <v>424</v>
      </c>
      <c r="Z322" s="33" t="s">
        <v>425</v>
      </c>
      <c r="AA322" s="33" t="s">
        <v>42</v>
      </c>
      <c r="AB322" s="33" t="s">
        <v>425</v>
      </c>
      <c r="AC322" s="33" t="s">
        <v>42</v>
      </c>
    </row>
    <row r="323" spans="1:29" s="4" customFormat="1" ht="65.25" customHeight="1">
      <c r="A323" s="33" t="s">
        <v>190</v>
      </c>
      <c r="B323" s="25" t="s">
        <v>191</v>
      </c>
      <c r="C323" s="33"/>
      <c r="E323" s="4" t="s">
        <v>192</v>
      </c>
      <c r="F323" s="33" t="s">
        <v>192</v>
      </c>
      <c r="G323" s="4" t="s">
        <v>192</v>
      </c>
      <c r="H323" s="33" t="s">
        <v>1150</v>
      </c>
      <c r="I323" s="4" t="s">
        <v>904</v>
      </c>
      <c r="J323" s="4" t="s">
        <v>16</v>
      </c>
      <c r="M323" s="4" t="s">
        <v>452</v>
      </c>
      <c r="Q323" s="33" t="s">
        <v>1151</v>
      </c>
      <c r="R323" s="33" t="s">
        <v>32</v>
      </c>
      <c r="S323" s="35">
        <f>(114.99*Lists!$Z$2)+(901*Lists!$Z$7*Lists!$Z$6)+(1058*Lists!$Z$3*Lists!$Z$6)</f>
        <v>242.93435613599999</v>
      </c>
      <c r="T323" s="33" t="s">
        <v>469</v>
      </c>
      <c r="U323" s="33" t="s">
        <v>42</v>
      </c>
      <c r="V323" s="33" t="s">
        <v>42</v>
      </c>
      <c r="W323" s="4" t="s">
        <v>31</v>
      </c>
      <c r="X323" s="4" t="s">
        <v>43</v>
      </c>
      <c r="Y323" s="33" t="s">
        <v>425</v>
      </c>
      <c r="Z323" s="33" t="s">
        <v>425</v>
      </c>
      <c r="AA323" s="33" t="s">
        <v>42</v>
      </c>
      <c r="AB323" s="33" t="s">
        <v>425</v>
      </c>
      <c r="AC323" s="33" t="s">
        <v>42</v>
      </c>
    </row>
    <row r="324" spans="1:29" s="4" customFormat="1" ht="65.25" customHeight="1">
      <c r="A324" s="33" t="s">
        <v>190</v>
      </c>
      <c r="B324" s="25" t="s">
        <v>191</v>
      </c>
      <c r="C324" s="33"/>
      <c r="E324" s="4" t="s">
        <v>192</v>
      </c>
      <c r="F324" s="33" t="s">
        <v>192</v>
      </c>
      <c r="G324" s="4" t="s">
        <v>192</v>
      </c>
      <c r="H324" s="33" t="s">
        <v>1152</v>
      </c>
      <c r="I324" s="4" t="s">
        <v>1153</v>
      </c>
      <c r="J324" s="4" t="s">
        <v>16</v>
      </c>
      <c r="M324" s="4" t="s">
        <v>458</v>
      </c>
      <c r="Q324" s="33" t="s">
        <v>1151</v>
      </c>
      <c r="R324" s="33" t="s">
        <v>32</v>
      </c>
      <c r="S324" s="35">
        <f>(27.99*Lists!$Z$2)+(8.66*28*Lists!$Z$6)+(798.85*265*Lists!$Z$6)</f>
        <v>121.52545094615999</v>
      </c>
      <c r="T324" s="33" t="s">
        <v>469</v>
      </c>
      <c r="U324" s="33" t="s">
        <v>42</v>
      </c>
      <c r="V324" s="33" t="s">
        <v>42</v>
      </c>
      <c r="W324" s="4" t="s">
        <v>31</v>
      </c>
      <c r="X324" s="4" t="s">
        <v>43</v>
      </c>
      <c r="Y324" s="33" t="s">
        <v>425</v>
      </c>
      <c r="Z324" s="33" t="s">
        <v>425</v>
      </c>
      <c r="AA324" s="33" t="s">
        <v>42</v>
      </c>
      <c r="AB324" s="33" t="s">
        <v>425</v>
      </c>
      <c r="AC324" s="33" t="s">
        <v>42</v>
      </c>
    </row>
    <row r="325" spans="1:29" s="4" customFormat="1" ht="65.25" customHeight="1">
      <c r="A325" s="33" t="s">
        <v>190</v>
      </c>
      <c r="B325" s="25" t="s">
        <v>191</v>
      </c>
      <c r="C325" s="33"/>
      <c r="E325" s="4" t="s">
        <v>192</v>
      </c>
      <c r="F325" s="33" t="s">
        <v>192</v>
      </c>
      <c r="G325" s="4" t="s">
        <v>192</v>
      </c>
      <c r="H325" s="33" t="s">
        <v>1154</v>
      </c>
      <c r="I325" s="4" t="s">
        <v>563</v>
      </c>
      <c r="J325" s="4" t="s">
        <v>13</v>
      </c>
      <c r="M325" s="4" t="s">
        <v>429</v>
      </c>
      <c r="N325" s="4" t="s">
        <v>428</v>
      </c>
      <c r="Q325" s="33" t="s">
        <v>1151</v>
      </c>
      <c r="R325" s="33" t="s">
        <v>32</v>
      </c>
      <c r="S325" s="35">
        <f>(19.1*Lists!$Z$2)+(68.8*28*Lists!$Z$6)+(84.01*265*Lists!$Z$6)</f>
        <v>28.299250367600003</v>
      </c>
      <c r="T325" s="33" t="s">
        <v>469</v>
      </c>
      <c r="U325" s="33" t="s">
        <v>42</v>
      </c>
      <c r="V325" s="33" t="s">
        <v>42</v>
      </c>
      <c r="W325" s="4" t="s">
        <v>43</v>
      </c>
      <c r="X325" s="4" t="s">
        <v>1155</v>
      </c>
      <c r="Y325" s="33" t="s">
        <v>425</v>
      </c>
      <c r="Z325" s="33" t="s">
        <v>425</v>
      </c>
      <c r="AA325" s="33" t="s">
        <v>42</v>
      </c>
      <c r="AB325" s="33" t="s">
        <v>425</v>
      </c>
      <c r="AC325" s="33" t="s">
        <v>42</v>
      </c>
    </row>
    <row r="326" spans="1:29" s="4" customFormat="1" ht="65.25" customHeight="1">
      <c r="A326" s="33" t="s">
        <v>190</v>
      </c>
      <c r="B326" s="25" t="s">
        <v>191</v>
      </c>
      <c r="C326" s="33"/>
      <c r="E326" s="4" t="s">
        <v>192</v>
      </c>
      <c r="F326" s="33" t="s">
        <v>192</v>
      </c>
      <c r="G326" s="4" t="s">
        <v>192</v>
      </c>
      <c r="H326" s="33" t="s">
        <v>1156</v>
      </c>
      <c r="I326" s="4" t="s">
        <v>1157</v>
      </c>
      <c r="J326" s="4" t="s">
        <v>13</v>
      </c>
      <c r="K326" s="4" t="s">
        <v>420</v>
      </c>
      <c r="M326" s="4" t="s">
        <v>428</v>
      </c>
      <c r="Q326" s="33" t="s">
        <v>1151</v>
      </c>
      <c r="R326" s="33" t="s">
        <v>32</v>
      </c>
      <c r="S326" s="35">
        <f>(38.1*Lists!$Z$2)+(136.9*28*Lists!$Z$6)+(167.4*265*Lists!$Z$6)</f>
        <v>56.424366366400008</v>
      </c>
      <c r="T326" s="33" t="s">
        <v>469</v>
      </c>
      <c r="U326" s="33" t="s">
        <v>42</v>
      </c>
      <c r="V326" s="33" t="s">
        <v>42</v>
      </c>
      <c r="W326" s="4" t="s">
        <v>43</v>
      </c>
      <c r="X326" s="4" t="s">
        <v>1155</v>
      </c>
      <c r="Y326" s="33" t="s">
        <v>425</v>
      </c>
      <c r="Z326" s="33" t="s">
        <v>425</v>
      </c>
      <c r="AA326" s="33" t="s">
        <v>42</v>
      </c>
      <c r="AB326" s="33" t="s">
        <v>425</v>
      </c>
      <c r="AC326" s="33" t="s">
        <v>42</v>
      </c>
    </row>
    <row r="327" spans="1:29" s="4" customFormat="1" ht="65.25" customHeight="1">
      <c r="A327" s="33" t="s">
        <v>190</v>
      </c>
      <c r="B327" s="25" t="s">
        <v>191</v>
      </c>
      <c r="C327" s="33"/>
      <c r="E327" s="4" t="s">
        <v>192</v>
      </c>
      <c r="F327" s="33" t="s">
        <v>192</v>
      </c>
      <c r="G327" s="4" t="s">
        <v>192</v>
      </c>
      <c r="H327" s="33" t="s">
        <v>1158</v>
      </c>
      <c r="I327" s="4" t="s">
        <v>1159</v>
      </c>
      <c r="J327" s="4" t="s">
        <v>13</v>
      </c>
      <c r="K327" s="4" t="s">
        <v>420</v>
      </c>
      <c r="M327" s="4" t="s">
        <v>428</v>
      </c>
      <c r="N327" s="4" t="s">
        <v>428</v>
      </c>
      <c r="Q327" s="33" t="s">
        <v>1151</v>
      </c>
      <c r="R327" s="33" t="s">
        <v>32</v>
      </c>
      <c r="S327" s="35">
        <f>(218.4*Lists!$Z$2)+(788.3*28*Lists!$Z$6)+(970.2*265*Lists!$Z$6)</f>
        <v>324.76158723679998</v>
      </c>
      <c r="T327" s="33" t="s">
        <v>469</v>
      </c>
      <c r="U327" s="33" t="s">
        <v>42</v>
      </c>
      <c r="V327" s="33" t="s">
        <v>42</v>
      </c>
      <c r="W327" s="4" t="s">
        <v>43</v>
      </c>
      <c r="X327" s="4" t="s">
        <v>1155</v>
      </c>
      <c r="Y327" s="33" t="s">
        <v>425</v>
      </c>
      <c r="Z327" s="33" t="s">
        <v>425</v>
      </c>
      <c r="AA327" s="33" t="s">
        <v>42</v>
      </c>
      <c r="AB327" s="33" t="s">
        <v>425</v>
      </c>
      <c r="AC327" s="33" t="s">
        <v>42</v>
      </c>
    </row>
    <row r="328" spans="1:29" s="4" customFormat="1" ht="65.25" customHeight="1">
      <c r="A328" s="33" t="s">
        <v>190</v>
      </c>
      <c r="B328" s="25" t="s">
        <v>191</v>
      </c>
      <c r="C328" s="33"/>
      <c r="E328" s="4" t="s">
        <v>192</v>
      </c>
      <c r="F328" s="33" t="s">
        <v>192</v>
      </c>
      <c r="G328" s="4" t="s">
        <v>192</v>
      </c>
      <c r="H328" s="33" t="s">
        <v>1160</v>
      </c>
      <c r="I328" s="4" t="s">
        <v>571</v>
      </c>
      <c r="J328" s="4" t="s">
        <v>420</v>
      </c>
      <c r="M328" s="4" t="s">
        <v>461</v>
      </c>
      <c r="N328" s="4" t="s">
        <v>493</v>
      </c>
      <c r="Q328" s="33" t="s">
        <v>1151</v>
      </c>
      <c r="R328" s="33" t="s">
        <v>32</v>
      </c>
      <c r="S328" s="35">
        <f>(205.1*Lists!$Z$2)+(568.9*28*Lists!$Z$6)+(1090.4*265*Lists!$Z$6)</f>
        <v>324.3577464384</v>
      </c>
      <c r="T328" s="33" t="s">
        <v>469</v>
      </c>
      <c r="U328" s="33" t="s">
        <v>42</v>
      </c>
      <c r="V328" s="33" t="s">
        <v>42</v>
      </c>
      <c r="W328" s="4" t="s">
        <v>43</v>
      </c>
      <c r="X328" s="4" t="s">
        <v>1161</v>
      </c>
      <c r="Y328" s="33" t="s">
        <v>425</v>
      </c>
      <c r="Z328" s="33" t="s">
        <v>425</v>
      </c>
      <c r="AA328" s="33" t="s">
        <v>42</v>
      </c>
      <c r="AB328" s="33" t="s">
        <v>425</v>
      </c>
      <c r="AC328" s="33" t="s">
        <v>42</v>
      </c>
    </row>
    <row r="329" spans="1:29" s="4" customFormat="1" ht="65.25" customHeight="1">
      <c r="A329" s="33" t="s">
        <v>190</v>
      </c>
      <c r="B329" s="25" t="s">
        <v>191</v>
      </c>
      <c r="C329" s="33"/>
      <c r="E329" s="4" t="s">
        <v>192</v>
      </c>
      <c r="F329" s="33" t="s">
        <v>192</v>
      </c>
      <c r="G329" s="4" t="s">
        <v>192</v>
      </c>
      <c r="H329" s="33" t="s">
        <v>1162</v>
      </c>
      <c r="I329" s="4" t="s">
        <v>1163</v>
      </c>
      <c r="J329" s="4" t="s">
        <v>420</v>
      </c>
      <c r="M329" s="4" t="s">
        <v>461</v>
      </c>
      <c r="N329" s="4" t="s">
        <v>493</v>
      </c>
      <c r="Q329" s="33" t="s">
        <v>1151</v>
      </c>
      <c r="R329" s="33" t="s">
        <v>32</v>
      </c>
      <c r="S329" s="35">
        <f>(212.2*Lists!$Z$2)+(616.3*28*Lists!$Z$6)+(1137.8*265*Lists!$Z$6)</f>
        <v>337.09835765279996</v>
      </c>
      <c r="T329" s="33" t="s">
        <v>469</v>
      </c>
      <c r="U329" s="33" t="s">
        <v>42</v>
      </c>
      <c r="V329" s="33" t="s">
        <v>42</v>
      </c>
      <c r="W329" s="4" t="s">
        <v>43</v>
      </c>
      <c r="X329" s="4" t="s">
        <v>1161</v>
      </c>
      <c r="Y329" s="33" t="s">
        <v>425</v>
      </c>
      <c r="Z329" s="33" t="s">
        <v>425</v>
      </c>
      <c r="AA329" s="33" t="s">
        <v>42</v>
      </c>
      <c r="AB329" s="33" t="s">
        <v>425</v>
      </c>
      <c r="AC329" s="33" t="s">
        <v>42</v>
      </c>
    </row>
    <row r="330" spans="1:29" s="4" customFormat="1" ht="65.25" customHeight="1">
      <c r="A330" s="33" t="s">
        <v>190</v>
      </c>
      <c r="B330" s="27" t="s">
        <v>191</v>
      </c>
      <c r="C330" s="33"/>
      <c r="E330" s="4" t="s">
        <v>192</v>
      </c>
      <c r="F330" s="33" t="s">
        <v>192</v>
      </c>
      <c r="G330" s="4" t="s">
        <v>192</v>
      </c>
      <c r="H330" s="33" t="s">
        <v>1164</v>
      </c>
      <c r="I330" s="4" t="s">
        <v>1165</v>
      </c>
      <c r="J330" s="4" t="s">
        <v>420</v>
      </c>
      <c r="M330" s="4" t="s">
        <v>423</v>
      </c>
      <c r="N330" s="4" t="s">
        <v>461</v>
      </c>
      <c r="Q330" s="33" t="s">
        <v>1151</v>
      </c>
      <c r="R330" s="33" t="s">
        <v>32</v>
      </c>
      <c r="S330" s="35">
        <f>(4.08*Lists!$Z$2)+(14.8*28*Lists!$Z$6)+(17.9*265*Lists!$Z$6)</f>
        <v>6.0409092168000003</v>
      </c>
      <c r="T330" s="33" t="s">
        <v>469</v>
      </c>
      <c r="U330" s="33" t="s">
        <v>42</v>
      </c>
      <c r="V330" s="33" t="s">
        <v>42</v>
      </c>
      <c r="W330" s="4" t="s">
        <v>43</v>
      </c>
      <c r="X330" s="4" t="s">
        <v>42</v>
      </c>
      <c r="Y330" s="33" t="s">
        <v>425</v>
      </c>
      <c r="Z330" s="33" t="s">
        <v>425</v>
      </c>
      <c r="AA330" s="33" t="s">
        <v>42</v>
      </c>
      <c r="AB330" s="33" t="s">
        <v>425</v>
      </c>
      <c r="AC330" s="33" t="s">
        <v>42</v>
      </c>
    </row>
    <row r="331" spans="1:29" s="4" customFormat="1" ht="65.25" customHeight="1">
      <c r="A331" s="33" t="s">
        <v>190</v>
      </c>
      <c r="B331" s="25" t="s">
        <v>191</v>
      </c>
      <c r="C331" s="33"/>
      <c r="E331" s="4" t="s">
        <v>193</v>
      </c>
      <c r="F331" s="33" t="s">
        <v>192</v>
      </c>
      <c r="G331" s="33" t="s">
        <v>193</v>
      </c>
      <c r="H331" s="33" t="s">
        <v>1166</v>
      </c>
      <c r="I331" s="4" t="s">
        <v>1167</v>
      </c>
      <c r="J331" s="4" t="s">
        <v>16</v>
      </c>
      <c r="M331" s="4" t="s">
        <v>452</v>
      </c>
      <c r="Q331" s="33" t="s">
        <v>1168</v>
      </c>
      <c r="R331" s="33" t="s">
        <v>32</v>
      </c>
      <c r="S331" s="35">
        <f>364.27*Lists!Z2</f>
        <v>330.46137275999996</v>
      </c>
      <c r="T331" s="33" t="s">
        <v>469</v>
      </c>
      <c r="U331" s="33" t="s">
        <v>42</v>
      </c>
      <c r="V331" s="35" t="s">
        <v>42</v>
      </c>
      <c r="W331" s="4" t="s">
        <v>43</v>
      </c>
      <c r="X331" s="4" t="s">
        <v>42</v>
      </c>
      <c r="Y331" s="33" t="s">
        <v>425</v>
      </c>
      <c r="Z331" s="33" t="s">
        <v>425</v>
      </c>
      <c r="AA331" s="33" t="s">
        <v>42</v>
      </c>
      <c r="AB331" s="33" t="s">
        <v>425</v>
      </c>
      <c r="AC331" s="33" t="s">
        <v>42</v>
      </c>
    </row>
    <row r="332" spans="1:29" s="4" customFormat="1" ht="65.25" customHeight="1">
      <c r="A332" s="33" t="s">
        <v>190</v>
      </c>
      <c r="B332" s="25" t="s">
        <v>191</v>
      </c>
      <c r="C332" s="33"/>
      <c r="E332" s="4" t="s">
        <v>193</v>
      </c>
      <c r="F332" s="33" t="s">
        <v>192</v>
      </c>
      <c r="G332" s="33" t="s">
        <v>193</v>
      </c>
      <c r="H332" s="33" t="s">
        <v>1169</v>
      </c>
      <c r="I332" s="4" t="s">
        <v>1170</v>
      </c>
      <c r="J332" s="4" t="s">
        <v>16</v>
      </c>
      <c r="M332" s="4" t="s">
        <v>458</v>
      </c>
      <c r="Q332" s="33" t="s">
        <v>1168</v>
      </c>
      <c r="R332" s="33" t="s">
        <v>32</v>
      </c>
      <c r="S332" s="35">
        <f>(24.56*Lists!Z2)+(6.78*Lists!Z6*Lists!Z7)+(399.97*Lists!Z6*Lists!Z3)</f>
        <v>70.443793128880003</v>
      </c>
      <c r="T332" s="33" t="s">
        <v>469</v>
      </c>
      <c r="U332" s="33" t="s">
        <v>42</v>
      </c>
      <c r="V332" s="35" t="s">
        <v>42</v>
      </c>
      <c r="W332" s="4" t="s">
        <v>43</v>
      </c>
      <c r="X332" s="4" t="s">
        <v>42</v>
      </c>
      <c r="Y332" s="33" t="s">
        <v>425</v>
      </c>
      <c r="Z332" s="33" t="s">
        <v>425</v>
      </c>
      <c r="AA332" s="33" t="s">
        <v>42</v>
      </c>
      <c r="AB332" s="33" t="s">
        <v>425</v>
      </c>
      <c r="AC332" s="33" t="s">
        <v>42</v>
      </c>
    </row>
    <row r="333" spans="1:29" s="4" customFormat="1" ht="65.25" customHeight="1">
      <c r="A333" s="33" t="s">
        <v>190</v>
      </c>
      <c r="B333" s="16" t="s">
        <v>191</v>
      </c>
      <c r="C333" s="33"/>
      <c r="E333" s="4" t="s">
        <v>193</v>
      </c>
      <c r="F333" s="33" t="s">
        <v>192</v>
      </c>
      <c r="G333" s="33" t="s">
        <v>193</v>
      </c>
      <c r="H333" s="33" t="s">
        <v>1171</v>
      </c>
      <c r="I333" s="4" t="s">
        <v>1065</v>
      </c>
      <c r="J333" s="4" t="s">
        <v>16</v>
      </c>
      <c r="M333" s="4" t="s">
        <v>466</v>
      </c>
      <c r="Q333" s="33" t="s">
        <v>1168</v>
      </c>
      <c r="R333" s="33" t="s">
        <v>42</v>
      </c>
      <c r="S333" s="35" t="s">
        <v>32</v>
      </c>
      <c r="T333" s="35" t="s">
        <v>42</v>
      </c>
      <c r="U333" s="33" t="s">
        <v>42</v>
      </c>
      <c r="V333" s="35" t="s">
        <v>42</v>
      </c>
      <c r="W333" s="4" t="s">
        <v>42</v>
      </c>
      <c r="X333" s="4" t="s">
        <v>42</v>
      </c>
      <c r="Y333" s="33" t="s">
        <v>425</v>
      </c>
      <c r="Z333" s="33" t="s">
        <v>425</v>
      </c>
      <c r="AA333" s="33" t="s">
        <v>42</v>
      </c>
      <c r="AB333" s="33" t="s">
        <v>425</v>
      </c>
      <c r="AC333" s="33" t="s">
        <v>42</v>
      </c>
    </row>
    <row r="334" spans="1:29" s="4" customFormat="1" ht="65.25" customHeight="1">
      <c r="A334" s="33" t="s">
        <v>190</v>
      </c>
      <c r="B334" s="16" t="s">
        <v>191</v>
      </c>
      <c r="C334" s="33"/>
      <c r="E334" s="4" t="s">
        <v>193</v>
      </c>
      <c r="F334" s="33" t="s">
        <v>192</v>
      </c>
      <c r="G334" s="33" t="s">
        <v>193</v>
      </c>
      <c r="H334" s="33" t="s">
        <v>1172</v>
      </c>
      <c r="I334" s="4" t="s">
        <v>1173</v>
      </c>
      <c r="J334" s="4" t="s">
        <v>16</v>
      </c>
      <c r="M334" s="4" t="s">
        <v>572</v>
      </c>
      <c r="Q334" s="33" t="s">
        <v>1168</v>
      </c>
      <c r="R334" s="33" t="s">
        <v>42</v>
      </c>
      <c r="S334" s="35" t="s">
        <v>32</v>
      </c>
      <c r="T334" s="35" t="s">
        <v>42</v>
      </c>
      <c r="U334" s="33" t="s">
        <v>42</v>
      </c>
      <c r="V334" s="35" t="s">
        <v>42</v>
      </c>
      <c r="W334" s="4" t="s">
        <v>42</v>
      </c>
      <c r="X334" s="4" t="s">
        <v>42</v>
      </c>
      <c r="Y334" s="33" t="s">
        <v>425</v>
      </c>
      <c r="Z334" s="33" t="s">
        <v>425</v>
      </c>
      <c r="AA334" s="33" t="s">
        <v>42</v>
      </c>
      <c r="AB334" s="33" t="s">
        <v>425</v>
      </c>
      <c r="AC334" s="33" t="s">
        <v>42</v>
      </c>
    </row>
    <row r="335" spans="1:29" s="4" customFormat="1" ht="65.25" customHeight="1">
      <c r="A335" s="33" t="s">
        <v>190</v>
      </c>
      <c r="B335" s="25" t="s">
        <v>191</v>
      </c>
      <c r="C335" s="33"/>
      <c r="E335" s="4" t="s">
        <v>193</v>
      </c>
      <c r="F335" s="33" t="s">
        <v>192</v>
      </c>
      <c r="G335" s="33" t="s">
        <v>193</v>
      </c>
      <c r="H335" s="33" t="s">
        <v>1174</v>
      </c>
      <c r="I335" s="4" t="s">
        <v>1067</v>
      </c>
      <c r="J335" s="4" t="s">
        <v>13</v>
      </c>
      <c r="M335" s="4" t="s">
        <v>428</v>
      </c>
      <c r="N335" s="4" t="s">
        <v>429</v>
      </c>
      <c r="Q335" s="33" t="s">
        <v>1168</v>
      </c>
      <c r="R335" s="33" t="s">
        <v>32</v>
      </c>
      <c r="S335" s="35">
        <f>(5.06*Lists!Z2)+(18.3*Lists!Z6*Lists!Z7)+(22.3*Lists!Z6*Lists!Z3)</f>
        <v>7.5032937447999988</v>
      </c>
      <c r="T335" s="33" t="s">
        <v>469</v>
      </c>
      <c r="U335" s="33" t="s">
        <v>42</v>
      </c>
      <c r="V335" s="35" t="s">
        <v>42</v>
      </c>
      <c r="W335" s="4" t="s">
        <v>43</v>
      </c>
      <c r="X335" s="4" t="s">
        <v>42</v>
      </c>
      <c r="Y335" s="33" t="s">
        <v>425</v>
      </c>
      <c r="Z335" s="33" t="s">
        <v>425</v>
      </c>
      <c r="AA335" s="33" t="s">
        <v>42</v>
      </c>
      <c r="AB335" s="33" t="s">
        <v>425</v>
      </c>
      <c r="AC335" s="33" t="s">
        <v>42</v>
      </c>
    </row>
    <row r="336" spans="1:29" s="4" customFormat="1" ht="65.25" customHeight="1">
      <c r="A336" s="33" t="s">
        <v>190</v>
      </c>
      <c r="B336" s="25" t="s">
        <v>191</v>
      </c>
      <c r="C336" s="33"/>
      <c r="E336" s="4" t="s">
        <v>193</v>
      </c>
      <c r="F336" s="33" t="s">
        <v>192</v>
      </c>
      <c r="G336" s="33" t="s">
        <v>193</v>
      </c>
      <c r="H336" s="33" t="s">
        <v>1175</v>
      </c>
      <c r="I336" s="4" t="s">
        <v>1070</v>
      </c>
      <c r="J336" s="4" t="s">
        <v>13</v>
      </c>
      <c r="M336" s="4" t="s">
        <v>428</v>
      </c>
      <c r="N336" s="4" t="s">
        <v>429</v>
      </c>
      <c r="Q336" s="33" t="s">
        <v>1168</v>
      </c>
      <c r="R336" s="33" t="s">
        <v>32</v>
      </c>
      <c r="S336" s="35">
        <f>(4.38*Lists!Z2)+(15.9*Lists!Z6*Lists!Z7)+(19.2*Lists!Z6*Lists!Z3)</f>
        <v>6.4832986944000002</v>
      </c>
      <c r="T336" s="33" t="s">
        <v>469</v>
      </c>
      <c r="U336" s="33" t="s">
        <v>42</v>
      </c>
      <c r="V336" s="35" t="s">
        <v>42</v>
      </c>
      <c r="W336" s="4" t="s">
        <v>43</v>
      </c>
      <c r="X336" s="4" t="s">
        <v>42</v>
      </c>
      <c r="Y336" s="33" t="s">
        <v>425</v>
      </c>
      <c r="Z336" s="33" t="s">
        <v>425</v>
      </c>
      <c r="AA336" s="33" t="s">
        <v>42</v>
      </c>
      <c r="AB336" s="33" t="s">
        <v>425</v>
      </c>
      <c r="AC336" s="33" t="s">
        <v>42</v>
      </c>
    </row>
    <row r="337" spans="1:29" s="4" customFormat="1" ht="65.25" customHeight="1">
      <c r="A337" s="33" t="s">
        <v>190</v>
      </c>
      <c r="B337" s="25" t="s">
        <v>191</v>
      </c>
      <c r="C337" s="33"/>
      <c r="E337" s="4" t="s">
        <v>193</v>
      </c>
      <c r="F337" s="33" t="s">
        <v>192</v>
      </c>
      <c r="G337" s="33" t="s">
        <v>193</v>
      </c>
      <c r="H337" s="33" t="s">
        <v>1176</v>
      </c>
      <c r="I337" s="4" t="s">
        <v>1177</v>
      </c>
      <c r="J337" s="4" t="s">
        <v>13</v>
      </c>
      <c r="M337" s="4" t="s">
        <v>428</v>
      </c>
      <c r="N337" s="4" t="s">
        <v>429</v>
      </c>
      <c r="Q337" s="33" t="s">
        <v>1168</v>
      </c>
      <c r="R337" s="33" t="s">
        <v>32</v>
      </c>
      <c r="S337" s="35">
        <f>(102.4*Lists!Z2)+(368.7*Lists!Z6*Lists!Z7)+(450.3*Lists!Z6*Lists!Z3)</f>
        <v>151.70566013519999</v>
      </c>
      <c r="T337" s="33" t="s">
        <v>469</v>
      </c>
      <c r="U337" s="33" t="s">
        <v>42</v>
      </c>
      <c r="V337" s="35" t="s">
        <v>42</v>
      </c>
      <c r="W337" s="4" t="s">
        <v>43</v>
      </c>
      <c r="X337" s="4" t="s">
        <v>42</v>
      </c>
      <c r="Y337" s="33" t="s">
        <v>425</v>
      </c>
      <c r="Z337" s="33" t="s">
        <v>425</v>
      </c>
      <c r="AA337" s="33" t="s">
        <v>42</v>
      </c>
      <c r="AB337" s="33" t="s">
        <v>425</v>
      </c>
      <c r="AC337" s="33" t="s">
        <v>42</v>
      </c>
    </row>
    <row r="338" spans="1:29" s="4" customFormat="1" ht="65.25" customHeight="1">
      <c r="A338" s="33" t="s">
        <v>190</v>
      </c>
      <c r="B338" s="25" t="s">
        <v>191</v>
      </c>
      <c r="C338" s="33"/>
      <c r="E338" s="4" t="s">
        <v>193</v>
      </c>
      <c r="F338" s="33" t="s">
        <v>192</v>
      </c>
      <c r="G338" s="33" t="s">
        <v>193</v>
      </c>
      <c r="H338" s="33" t="s">
        <v>1178</v>
      </c>
      <c r="I338" s="4" t="s">
        <v>1179</v>
      </c>
      <c r="J338" s="4" t="s">
        <v>13</v>
      </c>
      <c r="M338" s="4" t="s">
        <v>428</v>
      </c>
      <c r="N338" s="4" t="s">
        <v>429</v>
      </c>
      <c r="Q338" s="33" t="s">
        <v>1168</v>
      </c>
      <c r="R338" s="33" t="s">
        <v>32</v>
      </c>
      <c r="S338" s="35">
        <f>(487.9*Lists!Z2)+(1769.5*Lists!Z6*Lists!Z7)+(2147*Lists!Z6*Lists!Z3)</f>
        <v>723.16413079200004</v>
      </c>
      <c r="T338" s="33" t="s">
        <v>469</v>
      </c>
      <c r="U338" s="33" t="s">
        <v>42</v>
      </c>
      <c r="V338" s="35" t="s">
        <v>42</v>
      </c>
      <c r="W338" s="4" t="s">
        <v>43</v>
      </c>
      <c r="X338" s="4" t="s">
        <v>42</v>
      </c>
      <c r="Y338" s="33" t="s">
        <v>425</v>
      </c>
      <c r="Z338" s="33" t="s">
        <v>425</v>
      </c>
      <c r="AA338" s="33" t="s">
        <v>42</v>
      </c>
      <c r="AB338" s="33" t="s">
        <v>425</v>
      </c>
      <c r="AC338" s="33" t="s">
        <v>42</v>
      </c>
    </row>
    <row r="339" spans="1:29" s="4" customFormat="1" ht="65.25" customHeight="1">
      <c r="A339" s="33" t="s">
        <v>190</v>
      </c>
      <c r="B339" s="25" t="s">
        <v>191</v>
      </c>
      <c r="C339" s="33"/>
      <c r="E339" s="4" t="s">
        <v>193</v>
      </c>
      <c r="F339" s="33" t="s">
        <v>192</v>
      </c>
      <c r="G339" s="33" t="s">
        <v>193</v>
      </c>
      <c r="H339" s="33" t="s">
        <v>1180</v>
      </c>
      <c r="I339" s="4" t="s">
        <v>1181</v>
      </c>
      <c r="J339" s="4" t="s">
        <v>420</v>
      </c>
      <c r="M339" s="4" t="s">
        <v>493</v>
      </c>
      <c r="N339" s="4" t="s">
        <v>461</v>
      </c>
      <c r="Q339" s="33" t="s">
        <v>1168</v>
      </c>
      <c r="R339" s="33" t="s">
        <v>32</v>
      </c>
      <c r="S339" s="35">
        <f>(395.9*Lists!Z2)+(1098.1*Lists!Z6*Lists!Z7)+(21047*Lists!Z6*Lists!Z3)</f>
        <v>2902.9912000656</v>
      </c>
      <c r="T339" s="33" t="s">
        <v>469</v>
      </c>
      <c r="U339" s="33" t="s">
        <v>42</v>
      </c>
      <c r="V339" s="35" t="s">
        <v>42</v>
      </c>
      <c r="W339" s="4" t="s">
        <v>43</v>
      </c>
      <c r="X339" s="4" t="s">
        <v>42</v>
      </c>
      <c r="Y339" s="33" t="s">
        <v>425</v>
      </c>
      <c r="Z339" s="33" t="s">
        <v>425</v>
      </c>
      <c r="AA339" s="33" t="s">
        <v>42</v>
      </c>
      <c r="AB339" s="33" t="s">
        <v>425</v>
      </c>
      <c r="AC339" s="33" t="s">
        <v>42</v>
      </c>
    </row>
    <row r="340" spans="1:29" s="4" customFormat="1" ht="65.25" customHeight="1">
      <c r="A340" s="33" t="s">
        <v>190</v>
      </c>
      <c r="B340" s="25" t="s">
        <v>191</v>
      </c>
      <c r="C340" s="33"/>
      <c r="E340" s="4" t="s">
        <v>193</v>
      </c>
      <c r="F340" s="33" t="s">
        <v>192</v>
      </c>
      <c r="G340" s="33" t="s">
        <v>193</v>
      </c>
      <c r="H340" s="33" t="s">
        <v>1182</v>
      </c>
      <c r="I340" s="4" t="s">
        <v>1183</v>
      </c>
      <c r="J340" s="4" t="s">
        <v>420</v>
      </c>
      <c r="M340" s="4" t="s">
        <v>493</v>
      </c>
      <c r="N340" s="4" t="s">
        <v>461</v>
      </c>
      <c r="Q340" s="33" t="s">
        <v>1168</v>
      </c>
      <c r="R340" s="33" t="s">
        <v>32</v>
      </c>
      <c r="S340" s="35">
        <f>(4.38*Lists!Z2)+(15.9*Lists!Z6*Lists!Z7)+(19.2*Lists!Z6*Lists!Z3)</f>
        <v>6.4832986944000002</v>
      </c>
      <c r="T340" s="33" t="s">
        <v>469</v>
      </c>
      <c r="U340" s="33" t="s">
        <v>42</v>
      </c>
      <c r="V340" s="35" t="s">
        <v>42</v>
      </c>
      <c r="W340" s="4" t="s">
        <v>43</v>
      </c>
      <c r="X340" s="4" t="s">
        <v>42</v>
      </c>
      <c r="Y340" s="33" t="s">
        <v>425</v>
      </c>
      <c r="Z340" s="33" t="s">
        <v>425</v>
      </c>
      <c r="AA340" s="33" t="s">
        <v>42</v>
      </c>
      <c r="AB340" s="33" t="s">
        <v>425</v>
      </c>
      <c r="AC340" s="33" t="s">
        <v>42</v>
      </c>
    </row>
    <row r="341" spans="1:29" s="4" customFormat="1" ht="65.25" customHeight="1">
      <c r="A341" s="33" t="s">
        <v>190</v>
      </c>
      <c r="B341" s="25" t="s">
        <v>191</v>
      </c>
      <c r="C341" s="33"/>
      <c r="E341" s="4" t="s">
        <v>193</v>
      </c>
      <c r="F341" s="33" t="s">
        <v>192</v>
      </c>
      <c r="G341" s="33" t="s">
        <v>193</v>
      </c>
      <c r="H341" s="33" t="s">
        <v>1184</v>
      </c>
      <c r="I341" s="4" t="s">
        <v>1185</v>
      </c>
      <c r="J341" s="4" t="s">
        <v>420</v>
      </c>
      <c r="M341" s="4" t="s">
        <v>433</v>
      </c>
      <c r="N341" s="4" t="s">
        <v>1186</v>
      </c>
      <c r="Q341" s="33" t="s">
        <v>1168</v>
      </c>
      <c r="R341" s="33" t="s">
        <v>32</v>
      </c>
      <c r="S341" s="35">
        <f>(409.6*Lists!Z2)+(1189.6*Lists!Z6*Lists!Z7)+(2196.2*Lists!Z6*Lists!Z3)</f>
        <v>650.68017886560006</v>
      </c>
      <c r="T341" s="33" t="s">
        <v>469</v>
      </c>
      <c r="U341" s="33" t="s">
        <v>42</v>
      </c>
      <c r="V341" s="35" t="s">
        <v>42</v>
      </c>
      <c r="W341" s="4" t="s">
        <v>43</v>
      </c>
      <c r="X341" s="4" t="s">
        <v>42</v>
      </c>
      <c r="Y341" s="33" t="s">
        <v>425</v>
      </c>
      <c r="Z341" s="33" t="s">
        <v>425</v>
      </c>
      <c r="AA341" s="33" t="s">
        <v>42</v>
      </c>
      <c r="AB341" s="33" t="s">
        <v>425</v>
      </c>
      <c r="AC341" s="33" t="s">
        <v>42</v>
      </c>
    </row>
    <row r="342" spans="1:29" s="4" customFormat="1" ht="65.25" customHeight="1">
      <c r="A342" s="4" t="s">
        <v>194</v>
      </c>
      <c r="B342" s="16" t="s">
        <v>195</v>
      </c>
      <c r="E342" s="4" t="s">
        <v>196</v>
      </c>
      <c r="F342" s="33" t="s">
        <v>196</v>
      </c>
      <c r="G342" s="33" t="s">
        <v>42</v>
      </c>
      <c r="H342" s="33" t="s">
        <v>1187</v>
      </c>
      <c r="I342" s="4" t="s">
        <v>1188</v>
      </c>
      <c r="J342" s="4" t="s">
        <v>13</v>
      </c>
      <c r="M342" s="4" t="s">
        <v>527</v>
      </c>
      <c r="Q342" s="33" t="s">
        <v>1189</v>
      </c>
      <c r="R342" s="33" t="s">
        <v>32</v>
      </c>
      <c r="S342" s="35">
        <v>1385328</v>
      </c>
      <c r="T342" s="33" t="s">
        <v>469</v>
      </c>
      <c r="U342" s="33" t="s">
        <v>42</v>
      </c>
      <c r="V342" s="33" t="s">
        <v>42</v>
      </c>
      <c r="W342" s="4" t="s">
        <v>32</v>
      </c>
      <c r="X342" s="4" t="s">
        <v>42</v>
      </c>
      <c r="Y342" s="33" t="s">
        <v>425</v>
      </c>
      <c r="Z342" s="33" t="s">
        <v>425</v>
      </c>
      <c r="AA342" s="33" t="s">
        <v>42</v>
      </c>
      <c r="AB342" s="33" t="s">
        <v>425</v>
      </c>
      <c r="AC342" s="33" t="s">
        <v>42</v>
      </c>
    </row>
    <row r="343" spans="1:29" s="4" customFormat="1" ht="65.25" customHeight="1">
      <c r="A343" s="4" t="s">
        <v>194</v>
      </c>
      <c r="B343" s="16" t="s">
        <v>195</v>
      </c>
      <c r="E343" s="4" t="s">
        <v>196</v>
      </c>
      <c r="F343" s="33" t="s">
        <v>196</v>
      </c>
      <c r="G343" s="33" t="s">
        <v>42</v>
      </c>
      <c r="H343" s="33" t="s">
        <v>1190</v>
      </c>
      <c r="I343" s="4" t="s">
        <v>1191</v>
      </c>
      <c r="J343" s="4" t="s">
        <v>13</v>
      </c>
      <c r="M343" s="4" t="s">
        <v>472</v>
      </c>
      <c r="N343" s="4" t="s">
        <v>428</v>
      </c>
      <c r="O343" s="4" t="s">
        <v>429</v>
      </c>
      <c r="Q343" s="33" t="s">
        <v>1189</v>
      </c>
      <c r="R343" s="33" t="s">
        <v>32</v>
      </c>
      <c r="S343" s="35">
        <v>22710</v>
      </c>
      <c r="T343" s="33" t="s">
        <v>469</v>
      </c>
      <c r="U343" s="33" t="s">
        <v>42</v>
      </c>
      <c r="V343" s="33" t="s">
        <v>42</v>
      </c>
      <c r="W343" s="4" t="s">
        <v>32</v>
      </c>
      <c r="X343" s="4" t="s">
        <v>42</v>
      </c>
      <c r="Y343" s="33" t="s">
        <v>425</v>
      </c>
      <c r="Z343" s="33" t="s">
        <v>425</v>
      </c>
      <c r="AA343" s="33" t="s">
        <v>42</v>
      </c>
      <c r="AB343" s="33" t="s">
        <v>425</v>
      </c>
      <c r="AC343" s="33" t="s">
        <v>42</v>
      </c>
    </row>
    <row r="344" spans="1:29" s="4" customFormat="1" ht="65.25" customHeight="1">
      <c r="A344" s="4" t="s">
        <v>194</v>
      </c>
      <c r="B344" s="16" t="s">
        <v>195</v>
      </c>
      <c r="E344" s="4" t="s">
        <v>196</v>
      </c>
      <c r="F344" s="33" t="s">
        <v>196</v>
      </c>
      <c r="G344" s="33" t="s">
        <v>42</v>
      </c>
      <c r="H344" s="33" t="s">
        <v>1192</v>
      </c>
      <c r="I344" s="4" t="s">
        <v>1193</v>
      </c>
      <c r="J344" s="4" t="s">
        <v>420</v>
      </c>
      <c r="M344" s="4" t="s">
        <v>421</v>
      </c>
      <c r="N344" s="4" t="s">
        <v>493</v>
      </c>
      <c r="O344" s="4" t="s">
        <v>461</v>
      </c>
      <c r="Q344" s="33" t="s">
        <v>1194</v>
      </c>
      <c r="R344" s="33" t="s">
        <v>42</v>
      </c>
      <c r="S344" s="35" t="s">
        <v>32</v>
      </c>
      <c r="T344" s="33" t="s">
        <v>42</v>
      </c>
      <c r="U344" s="33" t="s">
        <v>42</v>
      </c>
      <c r="V344" s="33" t="s">
        <v>42</v>
      </c>
      <c r="W344" s="4" t="s">
        <v>42</v>
      </c>
      <c r="X344" s="4" t="s">
        <v>42</v>
      </c>
      <c r="Y344" s="33" t="s">
        <v>425</v>
      </c>
      <c r="Z344" s="33" t="s">
        <v>425</v>
      </c>
      <c r="AA344" s="33" t="s">
        <v>42</v>
      </c>
      <c r="AB344" s="33" t="s">
        <v>425</v>
      </c>
      <c r="AC344" s="33" t="s">
        <v>42</v>
      </c>
    </row>
    <row r="345" spans="1:29" s="4" customFormat="1" ht="65.25" customHeight="1">
      <c r="A345" s="4" t="s">
        <v>194</v>
      </c>
      <c r="B345" s="16" t="s">
        <v>195</v>
      </c>
      <c r="E345" s="4" t="s">
        <v>196</v>
      </c>
      <c r="F345" s="33" t="s">
        <v>196</v>
      </c>
      <c r="G345" s="33" t="s">
        <v>42</v>
      </c>
      <c r="H345" s="33" t="s">
        <v>1195</v>
      </c>
      <c r="I345" s="4" t="s">
        <v>1196</v>
      </c>
      <c r="J345" s="4" t="s">
        <v>420</v>
      </c>
      <c r="M345" s="4" t="s">
        <v>461</v>
      </c>
      <c r="N345" s="4" t="s">
        <v>423</v>
      </c>
      <c r="Q345" s="33" t="s">
        <v>1197</v>
      </c>
      <c r="R345" s="33" t="s">
        <v>42</v>
      </c>
      <c r="S345" s="35" t="s">
        <v>32</v>
      </c>
      <c r="T345" s="33" t="s">
        <v>42</v>
      </c>
      <c r="U345" s="33" t="s">
        <v>42</v>
      </c>
      <c r="V345" s="33" t="s">
        <v>42</v>
      </c>
      <c r="W345" s="4" t="s">
        <v>42</v>
      </c>
      <c r="X345" s="4" t="s">
        <v>42</v>
      </c>
      <c r="Y345" s="33" t="s">
        <v>425</v>
      </c>
      <c r="Z345" s="33" t="s">
        <v>425</v>
      </c>
      <c r="AA345" s="33" t="s">
        <v>42</v>
      </c>
      <c r="AB345" s="33" t="s">
        <v>425</v>
      </c>
      <c r="AC345" s="33" t="s">
        <v>42</v>
      </c>
    </row>
    <row r="346" spans="1:29" s="4" customFormat="1" ht="65.25" customHeight="1">
      <c r="A346" s="4" t="s">
        <v>194</v>
      </c>
      <c r="B346" s="16" t="s">
        <v>195</v>
      </c>
      <c r="E346" s="4" t="s">
        <v>196</v>
      </c>
      <c r="F346" s="33" t="s">
        <v>196</v>
      </c>
      <c r="G346" s="33" t="s">
        <v>42</v>
      </c>
      <c r="H346" s="33" t="s">
        <v>1198</v>
      </c>
      <c r="I346" s="4" t="s">
        <v>1199</v>
      </c>
      <c r="J346" s="4" t="s">
        <v>16</v>
      </c>
      <c r="M346" s="4" t="s">
        <v>458</v>
      </c>
      <c r="Q346" s="33" t="s">
        <v>1200</v>
      </c>
      <c r="R346" s="33" t="s">
        <v>32</v>
      </c>
      <c r="S346" s="35">
        <v>23.3</v>
      </c>
      <c r="T346" s="33" t="s">
        <v>469</v>
      </c>
      <c r="U346" s="33" t="s">
        <v>42</v>
      </c>
      <c r="V346" s="33" t="s">
        <v>42</v>
      </c>
      <c r="W346" s="4" t="s">
        <v>43</v>
      </c>
      <c r="X346" s="4" t="s">
        <v>42</v>
      </c>
      <c r="Y346" s="33" t="s">
        <v>425</v>
      </c>
      <c r="Z346" s="33" t="s">
        <v>425</v>
      </c>
      <c r="AA346" s="33" t="s">
        <v>42</v>
      </c>
      <c r="AB346" s="33" t="s">
        <v>425</v>
      </c>
      <c r="AC346" s="33" t="s">
        <v>42</v>
      </c>
    </row>
    <row r="347" spans="1:29" s="4" customFormat="1" ht="65.25" customHeight="1">
      <c r="A347" s="4" t="s">
        <v>197</v>
      </c>
      <c r="B347" s="37" t="s">
        <v>198</v>
      </c>
      <c r="C347" s="4" t="s">
        <v>1201</v>
      </c>
      <c r="D347" s="27" t="s">
        <v>1202</v>
      </c>
      <c r="E347" s="4" t="s">
        <v>199</v>
      </c>
      <c r="F347" s="33" t="s">
        <v>200</v>
      </c>
      <c r="G347" s="33" t="s">
        <v>42</v>
      </c>
      <c r="H347" s="33" t="s">
        <v>1203</v>
      </c>
      <c r="I347" s="4" t="s">
        <v>1204</v>
      </c>
      <c r="J347" s="4" t="s">
        <v>420</v>
      </c>
      <c r="M347" s="4" t="s">
        <v>421</v>
      </c>
      <c r="N347" s="4" t="s">
        <v>423</v>
      </c>
      <c r="O347" s="4" t="s">
        <v>461</v>
      </c>
      <c r="Q347" s="33" t="s">
        <v>1205</v>
      </c>
      <c r="R347" s="33" t="s">
        <v>32</v>
      </c>
      <c r="S347" s="35">
        <v>2686</v>
      </c>
      <c r="T347" s="33">
        <v>2030</v>
      </c>
      <c r="U347" s="35" t="s">
        <v>42</v>
      </c>
      <c r="V347" s="33" t="s">
        <v>42</v>
      </c>
      <c r="W347" s="4" t="s">
        <v>31</v>
      </c>
      <c r="X347" s="4" t="s">
        <v>42</v>
      </c>
      <c r="Y347" s="33" t="s">
        <v>424</v>
      </c>
      <c r="Z347" s="33" t="s">
        <v>425</v>
      </c>
      <c r="AA347" s="33" t="s">
        <v>42</v>
      </c>
      <c r="AB347" s="33" t="s">
        <v>425</v>
      </c>
      <c r="AC347" s="33" t="s">
        <v>42</v>
      </c>
    </row>
    <row r="348" spans="1:29" s="4" customFormat="1" ht="65.25" customHeight="1">
      <c r="A348" s="4" t="s">
        <v>197</v>
      </c>
      <c r="B348" s="37" t="s">
        <v>198</v>
      </c>
      <c r="C348" s="4" t="s">
        <v>1201</v>
      </c>
      <c r="D348" s="27" t="s">
        <v>1202</v>
      </c>
      <c r="E348" s="4" t="s">
        <v>199</v>
      </c>
      <c r="F348" s="33" t="s">
        <v>200</v>
      </c>
      <c r="G348" s="33" t="s">
        <v>42</v>
      </c>
      <c r="H348" s="33" t="s">
        <v>963</v>
      </c>
      <c r="I348" s="4" t="s">
        <v>1206</v>
      </c>
      <c r="J348" s="4" t="s">
        <v>420</v>
      </c>
      <c r="M348" s="4" t="s">
        <v>421</v>
      </c>
      <c r="N348" s="4" t="s">
        <v>423</v>
      </c>
      <c r="O348" s="4" t="s">
        <v>461</v>
      </c>
      <c r="Q348" s="33" t="s">
        <v>1207</v>
      </c>
      <c r="R348" s="33" t="s">
        <v>32</v>
      </c>
      <c r="S348" s="35">
        <v>1162</v>
      </c>
      <c r="T348" s="33">
        <v>2030</v>
      </c>
      <c r="U348" s="35" t="s">
        <v>42</v>
      </c>
      <c r="V348" s="33" t="s">
        <v>42</v>
      </c>
      <c r="W348" s="4" t="s">
        <v>31</v>
      </c>
      <c r="X348" s="4" t="s">
        <v>42</v>
      </c>
      <c r="Y348" s="33" t="s">
        <v>424</v>
      </c>
      <c r="Z348" s="33" t="s">
        <v>425</v>
      </c>
      <c r="AA348" s="33" t="s">
        <v>42</v>
      </c>
      <c r="AB348" s="33" t="s">
        <v>425</v>
      </c>
      <c r="AC348" s="33" t="s">
        <v>42</v>
      </c>
    </row>
    <row r="349" spans="1:29" s="4" customFormat="1" ht="65.25" customHeight="1">
      <c r="A349" s="4" t="s">
        <v>197</v>
      </c>
      <c r="B349" s="37" t="s">
        <v>198</v>
      </c>
      <c r="C349" s="4" t="s">
        <v>1201</v>
      </c>
      <c r="D349" s="27" t="s">
        <v>1202</v>
      </c>
      <c r="E349" s="4" t="s">
        <v>199</v>
      </c>
      <c r="F349" s="33" t="s">
        <v>200</v>
      </c>
      <c r="G349" s="33" t="s">
        <v>42</v>
      </c>
      <c r="H349" s="33" t="s">
        <v>1208</v>
      </c>
      <c r="I349" s="4" t="s">
        <v>1209</v>
      </c>
      <c r="J349" s="4" t="s">
        <v>420</v>
      </c>
      <c r="M349" s="4" t="s">
        <v>421</v>
      </c>
      <c r="N349" s="4" t="s">
        <v>423</v>
      </c>
      <c r="O349" s="4" t="s">
        <v>461</v>
      </c>
      <c r="Q349" s="33" t="s">
        <v>1210</v>
      </c>
      <c r="R349" s="33" t="s">
        <v>32</v>
      </c>
      <c r="S349" s="35">
        <v>2651</v>
      </c>
      <c r="T349" s="33">
        <v>2030</v>
      </c>
      <c r="U349" s="35" t="s">
        <v>42</v>
      </c>
      <c r="V349" s="33" t="s">
        <v>42</v>
      </c>
      <c r="W349" s="4" t="s">
        <v>31</v>
      </c>
      <c r="X349" s="4" t="s">
        <v>42</v>
      </c>
      <c r="Y349" s="33" t="s">
        <v>424</v>
      </c>
      <c r="Z349" s="33" t="s">
        <v>425</v>
      </c>
      <c r="AA349" s="33" t="s">
        <v>42</v>
      </c>
      <c r="AB349" s="33" t="s">
        <v>425</v>
      </c>
      <c r="AC349" s="33" t="s">
        <v>42</v>
      </c>
    </row>
    <row r="350" spans="1:29" s="4" customFormat="1" ht="65.25" customHeight="1">
      <c r="A350" s="4" t="s">
        <v>197</v>
      </c>
      <c r="B350" s="37" t="s">
        <v>198</v>
      </c>
      <c r="C350" s="4" t="s">
        <v>1201</v>
      </c>
      <c r="D350" s="27" t="s">
        <v>1202</v>
      </c>
      <c r="E350" s="4" t="s">
        <v>199</v>
      </c>
      <c r="F350" s="33" t="s">
        <v>200</v>
      </c>
      <c r="G350" s="33" t="s">
        <v>42</v>
      </c>
      <c r="H350" s="33" t="s">
        <v>1211</v>
      </c>
      <c r="I350" s="4" t="s">
        <v>1212</v>
      </c>
      <c r="J350" s="4" t="s">
        <v>13</v>
      </c>
      <c r="M350" s="4" t="s">
        <v>1084</v>
      </c>
      <c r="Q350" s="33" t="s">
        <v>1213</v>
      </c>
      <c r="R350" s="33" t="s">
        <v>32</v>
      </c>
      <c r="S350" s="35">
        <v>737</v>
      </c>
      <c r="T350" s="33">
        <v>2030</v>
      </c>
      <c r="U350" s="35" t="s">
        <v>42</v>
      </c>
      <c r="V350" s="33" t="s">
        <v>42</v>
      </c>
      <c r="W350" s="4" t="s">
        <v>31</v>
      </c>
      <c r="X350" s="4" t="s">
        <v>42</v>
      </c>
      <c r="Y350" s="33" t="s">
        <v>424</v>
      </c>
      <c r="Z350" s="33" t="s">
        <v>425</v>
      </c>
      <c r="AA350" s="33" t="s">
        <v>42</v>
      </c>
      <c r="AB350" s="33" t="s">
        <v>425</v>
      </c>
      <c r="AC350" s="33" t="s">
        <v>42</v>
      </c>
    </row>
    <row r="351" spans="1:29" s="4" customFormat="1" ht="65.25" customHeight="1">
      <c r="A351" s="4" t="s">
        <v>197</v>
      </c>
      <c r="B351" s="37" t="s">
        <v>198</v>
      </c>
      <c r="C351" s="4" t="s">
        <v>1201</v>
      </c>
      <c r="D351" s="27" t="s">
        <v>1202</v>
      </c>
      <c r="E351" s="4" t="s">
        <v>199</v>
      </c>
      <c r="F351" s="33" t="s">
        <v>200</v>
      </c>
      <c r="G351" s="33" t="s">
        <v>42</v>
      </c>
      <c r="H351" s="33" t="s">
        <v>1214</v>
      </c>
      <c r="I351" s="4" t="s">
        <v>1215</v>
      </c>
      <c r="J351" s="4" t="s">
        <v>13</v>
      </c>
      <c r="M351" s="4" t="s">
        <v>473</v>
      </c>
      <c r="Q351" s="33" t="s">
        <v>1213</v>
      </c>
      <c r="R351" s="33" t="s">
        <v>32</v>
      </c>
      <c r="S351" s="35">
        <v>3067</v>
      </c>
      <c r="T351" s="33">
        <v>2030</v>
      </c>
      <c r="U351" s="35" t="s">
        <v>42</v>
      </c>
      <c r="V351" s="33" t="s">
        <v>42</v>
      </c>
      <c r="W351" s="4" t="s">
        <v>31</v>
      </c>
      <c r="X351" s="4" t="s">
        <v>42</v>
      </c>
      <c r="Y351" s="33" t="s">
        <v>424</v>
      </c>
      <c r="Z351" s="33" t="s">
        <v>425</v>
      </c>
      <c r="AA351" s="33" t="s">
        <v>42</v>
      </c>
      <c r="AB351" s="33" t="s">
        <v>425</v>
      </c>
      <c r="AC351" s="33" t="s">
        <v>42</v>
      </c>
    </row>
    <row r="352" spans="1:29" s="4" customFormat="1" ht="65.25" customHeight="1">
      <c r="A352" s="4" t="s">
        <v>197</v>
      </c>
      <c r="B352" s="37" t="s">
        <v>198</v>
      </c>
      <c r="C352" s="4" t="s">
        <v>1201</v>
      </c>
      <c r="D352" s="27" t="s">
        <v>1202</v>
      </c>
      <c r="E352" s="4" t="s">
        <v>199</v>
      </c>
      <c r="F352" s="33" t="s">
        <v>200</v>
      </c>
      <c r="G352" s="33" t="s">
        <v>42</v>
      </c>
      <c r="H352" s="33" t="s">
        <v>1216</v>
      </c>
      <c r="I352" s="4" t="s">
        <v>563</v>
      </c>
      <c r="J352" s="4" t="s">
        <v>13</v>
      </c>
      <c r="M352" s="4" t="s">
        <v>635</v>
      </c>
      <c r="Q352" s="33" t="s">
        <v>1213</v>
      </c>
      <c r="R352" s="33" t="s">
        <v>32</v>
      </c>
      <c r="S352" s="35">
        <v>234</v>
      </c>
      <c r="T352" s="33">
        <v>2030</v>
      </c>
      <c r="U352" s="35" t="s">
        <v>42</v>
      </c>
      <c r="V352" s="33" t="s">
        <v>42</v>
      </c>
      <c r="W352" s="4" t="s">
        <v>31</v>
      </c>
      <c r="X352" s="4" t="s">
        <v>42</v>
      </c>
      <c r="Y352" s="33" t="s">
        <v>424</v>
      </c>
      <c r="Z352" s="33" t="s">
        <v>425</v>
      </c>
      <c r="AA352" s="33" t="s">
        <v>42</v>
      </c>
      <c r="AB352" s="33" t="s">
        <v>425</v>
      </c>
      <c r="AC352" s="33" t="s">
        <v>42</v>
      </c>
    </row>
    <row r="353" spans="1:29" s="4" customFormat="1" ht="65.25" customHeight="1">
      <c r="A353" s="4" t="s">
        <v>197</v>
      </c>
      <c r="B353" s="37" t="s">
        <v>198</v>
      </c>
      <c r="C353" s="4" t="s">
        <v>1201</v>
      </c>
      <c r="D353" s="27" t="s">
        <v>1202</v>
      </c>
      <c r="E353" s="4" t="s">
        <v>199</v>
      </c>
      <c r="F353" s="33" t="s">
        <v>200</v>
      </c>
      <c r="G353" s="33" t="s">
        <v>42</v>
      </c>
      <c r="H353" s="33" t="s">
        <v>1217</v>
      </c>
      <c r="I353" s="4" t="s">
        <v>1218</v>
      </c>
      <c r="J353" s="4" t="s">
        <v>13</v>
      </c>
      <c r="M353" s="4" t="s">
        <v>430</v>
      </c>
      <c r="N353" s="4" t="s">
        <v>428</v>
      </c>
      <c r="Q353" s="33" t="s">
        <v>1219</v>
      </c>
      <c r="R353" s="33" t="s">
        <v>32</v>
      </c>
      <c r="S353" s="35">
        <v>4391</v>
      </c>
      <c r="T353" s="33">
        <v>2030</v>
      </c>
      <c r="U353" s="35" t="s">
        <v>42</v>
      </c>
      <c r="V353" s="33" t="s">
        <v>42</v>
      </c>
      <c r="W353" s="4" t="s">
        <v>31</v>
      </c>
      <c r="X353" s="4" t="s">
        <v>42</v>
      </c>
      <c r="Y353" s="33" t="s">
        <v>424</v>
      </c>
      <c r="Z353" s="33" t="s">
        <v>425</v>
      </c>
      <c r="AA353" s="33" t="s">
        <v>42</v>
      </c>
      <c r="AB353" s="33" t="s">
        <v>425</v>
      </c>
      <c r="AC353" s="33" t="s">
        <v>42</v>
      </c>
    </row>
    <row r="354" spans="1:29" s="4" customFormat="1" ht="65.25" customHeight="1">
      <c r="A354" s="4" t="s">
        <v>197</v>
      </c>
      <c r="B354" s="37" t="s">
        <v>198</v>
      </c>
      <c r="C354" s="4" t="s">
        <v>1201</v>
      </c>
      <c r="D354" s="27" t="s">
        <v>1202</v>
      </c>
      <c r="E354" s="4" t="s">
        <v>199</v>
      </c>
      <c r="F354" s="33" t="s">
        <v>200</v>
      </c>
      <c r="G354" s="33" t="s">
        <v>42</v>
      </c>
      <c r="H354" s="42" t="s">
        <v>1220</v>
      </c>
      <c r="I354" s="4" t="s">
        <v>1221</v>
      </c>
      <c r="J354" s="4" t="s">
        <v>13</v>
      </c>
      <c r="M354" s="4" t="s">
        <v>527</v>
      </c>
      <c r="Q354" s="33" t="s">
        <v>1219</v>
      </c>
      <c r="R354" s="33" t="s">
        <v>32</v>
      </c>
      <c r="S354" s="35">
        <v>4146</v>
      </c>
      <c r="T354" s="33">
        <v>2050</v>
      </c>
      <c r="U354" s="43" t="s">
        <v>42</v>
      </c>
      <c r="V354" s="33" t="s">
        <v>42</v>
      </c>
      <c r="W354" s="4" t="s">
        <v>31</v>
      </c>
      <c r="X354" s="4" t="s">
        <v>42</v>
      </c>
      <c r="Y354" s="33" t="s">
        <v>424</v>
      </c>
      <c r="Z354" s="33" t="s">
        <v>425</v>
      </c>
      <c r="AA354" s="33" t="s">
        <v>42</v>
      </c>
      <c r="AB354" s="33" t="s">
        <v>425</v>
      </c>
      <c r="AC354" s="33" t="s">
        <v>42</v>
      </c>
    </row>
    <row r="355" spans="1:29" s="4" customFormat="1" ht="65.25" customHeight="1">
      <c r="A355" s="44" t="s">
        <v>186</v>
      </c>
      <c r="B355" s="24" t="s">
        <v>187</v>
      </c>
      <c r="C355" s="44"/>
      <c r="E355" s="44" t="s">
        <v>188</v>
      </c>
      <c r="F355" s="44" t="s">
        <v>189</v>
      </c>
      <c r="G355" s="33" t="s">
        <v>42</v>
      </c>
      <c r="H355" s="42" t="s">
        <v>1222</v>
      </c>
      <c r="I355" s="4" t="s">
        <v>1223</v>
      </c>
      <c r="J355" s="4" t="s">
        <v>13</v>
      </c>
      <c r="M355" s="4" t="s">
        <v>473</v>
      </c>
      <c r="N355" s="4" t="s">
        <v>429</v>
      </c>
      <c r="Q355" s="33" t="s">
        <v>1224</v>
      </c>
      <c r="R355" s="33" t="s">
        <v>32</v>
      </c>
      <c r="S355" s="35">
        <f>100583*Lists!Z2</f>
        <v>91247.690604000003</v>
      </c>
      <c r="T355" s="33" t="s">
        <v>469</v>
      </c>
      <c r="U355" s="43" t="s">
        <v>42</v>
      </c>
      <c r="V355" s="33" t="s">
        <v>42</v>
      </c>
      <c r="W355" s="4" t="s">
        <v>31</v>
      </c>
      <c r="Y355" s="33" t="s">
        <v>424</v>
      </c>
      <c r="Z355" s="33" t="s">
        <v>446</v>
      </c>
      <c r="AA355" s="33" t="s">
        <v>42</v>
      </c>
      <c r="AB355" s="33" t="s">
        <v>425</v>
      </c>
      <c r="AC355" s="33" t="s">
        <v>42</v>
      </c>
    </row>
    <row r="356" spans="1:29" ht="65.25" customHeight="1">
      <c r="A356" s="44" t="s">
        <v>186</v>
      </c>
      <c r="B356" s="24" t="s">
        <v>187</v>
      </c>
      <c r="C356" s="44"/>
      <c r="D356" s="4"/>
      <c r="E356" s="44" t="s">
        <v>188</v>
      </c>
      <c r="F356" s="44" t="s">
        <v>189</v>
      </c>
      <c r="G356" s="33" t="s">
        <v>42</v>
      </c>
      <c r="H356" s="33" t="s">
        <v>1225</v>
      </c>
      <c r="I356" s="4" t="s">
        <v>1226</v>
      </c>
      <c r="J356" s="4" t="s">
        <v>16</v>
      </c>
      <c r="K356" s="4"/>
      <c r="L356" s="4"/>
      <c r="M356" s="4" t="s">
        <v>797</v>
      </c>
      <c r="N356" s="4" t="s">
        <v>452</v>
      </c>
      <c r="O356" s="4"/>
      <c r="P356" s="4"/>
      <c r="Q356" s="33" t="s">
        <v>1224</v>
      </c>
      <c r="R356" s="33" t="s">
        <v>32</v>
      </c>
      <c r="S356" s="35">
        <f>427.5*Lists!Z2</f>
        <v>387.82287000000002</v>
      </c>
      <c r="T356" s="33" t="s">
        <v>469</v>
      </c>
      <c r="U356" s="43" t="s">
        <v>42</v>
      </c>
      <c r="V356" s="33" t="s">
        <v>42</v>
      </c>
      <c r="W356" s="4" t="s">
        <v>1227</v>
      </c>
      <c r="X356" s="4"/>
      <c r="Y356" s="33" t="s">
        <v>424</v>
      </c>
      <c r="Z356" s="33" t="s">
        <v>446</v>
      </c>
      <c r="AA356" s="33" t="s">
        <v>42</v>
      </c>
      <c r="AB356" s="33" t="s">
        <v>425</v>
      </c>
      <c r="AC356" s="33" t="s">
        <v>42</v>
      </c>
    </row>
    <row r="357" spans="1:29" ht="65.25" customHeight="1">
      <c r="A357" s="44" t="s">
        <v>186</v>
      </c>
      <c r="B357" s="24" t="s">
        <v>187</v>
      </c>
      <c r="C357" s="44"/>
      <c r="D357" s="4"/>
      <c r="E357" s="44" t="s">
        <v>188</v>
      </c>
      <c r="F357" s="44" t="s">
        <v>189</v>
      </c>
      <c r="G357" s="33" t="s">
        <v>42</v>
      </c>
      <c r="H357" s="33" t="s">
        <v>1228</v>
      </c>
      <c r="I357" s="4" t="s">
        <v>1229</v>
      </c>
      <c r="J357" s="4" t="s">
        <v>13</v>
      </c>
      <c r="K357" s="4"/>
      <c r="L357" s="4"/>
      <c r="M357" s="4" t="s">
        <v>1084</v>
      </c>
      <c r="N357" s="4"/>
      <c r="O357" s="4"/>
      <c r="P357" s="4"/>
      <c r="Q357" s="33" t="s">
        <v>1230</v>
      </c>
      <c r="R357" s="33" t="s">
        <v>32</v>
      </c>
      <c r="S357" s="35">
        <f>2.6*Lists!Z2</f>
        <v>2.3586887999999999</v>
      </c>
      <c r="T357" s="33" t="s">
        <v>469</v>
      </c>
      <c r="U357" s="43" t="s">
        <v>42</v>
      </c>
      <c r="V357" s="33" t="s">
        <v>42</v>
      </c>
      <c r="W357" s="4" t="s">
        <v>1227</v>
      </c>
      <c r="X357" s="4"/>
      <c r="Y357" s="33" t="s">
        <v>424</v>
      </c>
      <c r="Z357" s="33" t="s">
        <v>446</v>
      </c>
      <c r="AA357" s="33" t="s">
        <v>42</v>
      </c>
      <c r="AB357" s="33" t="s">
        <v>425</v>
      </c>
      <c r="AC357" s="33" t="s">
        <v>42</v>
      </c>
    </row>
    <row r="358" spans="1:29" ht="65.25" customHeight="1">
      <c r="A358" s="44" t="s">
        <v>186</v>
      </c>
      <c r="B358" s="24" t="s">
        <v>187</v>
      </c>
      <c r="C358" s="44"/>
      <c r="D358" s="4"/>
      <c r="E358" s="44" t="s">
        <v>188</v>
      </c>
      <c r="F358" s="44" t="s">
        <v>189</v>
      </c>
      <c r="G358" s="33" t="s">
        <v>42</v>
      </c>
      <c r="H358" s="33" t="s">
        <v>1231</v>
      </c>
      <c r="I358" s="4" t="s">
        <v>1232</v>
      </c>
      <c r="J358" s="4" t="s">
        <v>16</v>
      </c>
      <c r="K358" s="4"/>
      <c r="L358" s="4"/>
      <c r="M358" s="4" t="s">
        <v>458</v>
      </c>
      <c r="N358" s="4" t="s">
        <v>452</v>
      </c>
      <c r="O358" s="4"/>
      <c r="P358" s="4"/>
      <c r="Q358" s="33" t="s">
        <v>1233</v>
      </c>
      <c r="R358" s="33" t="s">
        <v>32</v>
      </c>
      <c r="S358" s="35">
        <f>(61.9+7.59)*Lists!Z2</f>
        <v>63.040494119999998</v>
      </c>
      <c r="T358" s="33" t="s">
        <v>469</v>
      </c>
      <c r="U358" s="43" t="s">
        <v>42</v>
      </c>
      <c r="V358" s="33" t="s">
        <v>42</v>
      </c>
      <c r="W358" s="4" t="s">
        <v>1227</v>
      </c>
      <c r="X358" s="4" t="s">
        <v>455</v>
      </c>
      <c r="Y358" s="33" t="s">
        <v>424</v>
      </c>
      <c r="Z358" s="33" t="s">
        <v>446</v>
      </c>
      <c r="AA358" s="33" t="s">
        <v>42</v>
      </c>
      <c r="AB358" s="33" t="s">
        <v>425</v>
      </c>
      <c r="AC358" s="33" t="s">
        <v>42</v>
      </c>
    </row>
    <row r="359" spans="1:29" ht="65.25" customHeight="1">
      <c r="A359" s="44" t="s">
        <v>186</v>
      </c>
      <c r="B359" s="24" t="s">
        <v>187</v>
      </c>
      <c r="C359" s="44"/>
      <c r="D359" s="4"/>
      <c r="E359" s="44" t="s">
        <v>188</v>
      </c>
      <c r="F359" s="44" t="s">
        <v>189</v>
      </c>
      <c r="G359" s="33" t="s">
        <v>42</v>
      </c>
      <c r="H359" s="33" t="s">
        <v>1234</v>
      </c>
      <c r="I359" s="4" t="s">
        <v>1235</v>
      </c>
      <c r="J359" s="4" t="s">
        <v>16</v>
      </c>
      <c r="K359" s="4"/>
      <c r="L359" s="4"/>
      <c r="M359" s="4" t="s">
        <v>547</v>
      </c>
      <c r="N359" s="4"/>
      <c r="O359" s="4"/>
      <c r="P359" s="4"/>
      <c r="Q359" s="33" t="s">
        <v>1230</v>
      </c>
      <c r="R359" s="33" t="s">
        <v>32</v>
      </c>
      <c r="S359" s="35">
        <v>57.033000000000001</v>
      </c>
      <c r="T359" s="33" t="s">
        <v>469</v>
      </c>
      <c r="U359" s="43" t="s">
        <v>42</v>
      </c>
      <c r="V359" s="33" t="s">
        <v>42</v>
      </c>
      <c r="W359" s="4" t="s">
        <v>1236</v>
      </c>
      <c r="X359" s="4"/>
      <c r="Y359" s="33" t="s">
        <v>424</v>
      </c>
      <c r="Z359" s="33" t="s">
        <v>446</v>
      </c>
      <c r="AA359" s="33" t="s">
        <v>32</v>
      </c>
      <c r="AB359" s="33" t="s">
        <v>425</v>
      </c>
      <c r="AC359" s="33" t="s">
        <v>42</v>
      </c>
    </row>
    <row r="360" spans="1:29" s="4" customFormat="1" ht="65.25" customHeight="1">
      <c r="A360" s="4" t="s">
        <v>201</v>
      </c>
      <c r="B360" s="16" t="s">
        <v>202</v>
      </c>
      <c r="E360" s="4" t="s">
        <v>203</v>
      </c>
      <c r="F360" s="4" t="s">
        <v>204</v>
      </c>
      <c r="G360" s="33" t="s">
        <v>42</v>
      </c>
      <c r="H360" s="33" t="s">
        <v>1237</v>
      </c>
      <c r="I360" s="4" t="s">
        <v>717</v>
      </c>
      <c r="J360" s="4" t="s">
        <v>420</v>
      </c>
      <c r="M360" s="4" t="s">
        <v>421</v>
      </c>
      <c r="N360" s="4" t="s">
        <v>422</v>
      </c>
      <c r="O360" s="4" t="s">
        <v>423</v>
      </c>
      <c r="P360" s="4" t="s">
        <v>461</v>
      </c>
      <c r="Q360" s="33" t="s">
        <v>1238</v>
      </c>
      <c r="R360" s="33" t="s">
        <v>42</v>
      </c>
      <c r="S360" s="33" t="s">
        <v>32</v>
      </c>
      <c r="T360" s="33" t="s">
        <v>42</v>
      </c>
      <c r="U360" s="33" t="s">
        <v>42</v>
      </c>
      <c r="V360" s="33" t="s">
        <v>42</v>
      </c>
      <c r="W360" s="42" t="s">
        <v>42</v>
      </c>
      <c r="X360" s="42" t="s">
        <v>42</v>
      </c>
      <c r="Y360" s="33" t="s">
        <v>424</v>
      </c>
      <c r="Z360" s="33" t="s">
        <v>425</v>
      </c>
      <c r="AA360" s="33" t="s">
        <v>42</v>
      </c>
      <c r="AB360" s="33" t="s">
        <v>425</v>
      </c>
      <c r="AC360" s="33" t="s">
        <v>42</v>
      </c>
    </row>
    <row r="361" spans="1:29" s="4" customFormat="1" ht="65.25" customHeight="1">
      <c r="A361" s="4" t="s">
        <v>201</v>
      </c>
      <c r="B361" s="16" t="s">
        <v>202</v>
      </c>
      <c r="E361" s="4" t="s">
        <v>203</v>
      </c>
      <c r="F361" s="4" t="s">
        <v>204</v>
      </c>
      <c r="G361" s="33" t="s">
        <v>42</v>
      </c>
      <c r="H361" s="33" t="s">
        <v>1239</v>
      </c>
      <c r="I361" s="4" t="s">
        <v>1240</v>
      </c>
      <c r="J361" s="4" t="s">
        <v>16</v>
      </c>
      <c r="M361" s="4" t="s">
        <v>452</v>
      </c>
      <c r="N361" s="4" t="s">
        <v>510</v>
      </c>
      <c r="O361" s="4" t="s">
        <v>466</v>
      </c>
      <c r="Q361" s="33" t="s">
        <v>1238</v>
      </c>
      <c r="R361" s="33" t="s">
        <v>42</v>
      </c>
      <c r="S361" s="33" t="s">
        <v>32</v>
      </c>
      <c r="T361" s="33" t="s">
        <v>42</v>
      </c>
      <c r="U361" s="33" t="s">
        <v>42</v>
      </c>
      <c r="V361" s="33" t="s">
        <v>42</v>
      </c>
      <c r="W361" s="42" t="s">
        <v>42</v>
      </c>
      <c r="X361" s="42" t="s">
        <v>42</v>
      </c>
      <c r="Y361" s="33" t="s">
        <v>424</v>
      </c>
      <c r="Z361" s="33" t="s">
        <v>425</v>
      </c>
      <c r="AA361" s="33" t="s">
        <v>42</v>
      </c>
      <c r="AB361" s="33" t="s">
        <v>425</v>
      </c>
      <c r="AC361" s="33" t="s">
        <v>42</v>
      </c>
    </row>
    <row r="362" spans="1:29" s="4" customFormat="1" ht="65.25" customHeight="1">
      <c r="A362" s="4" t="s">
        <v>201</v>
      </c>
      <c r="B362" s="16" t="s">
        <v>202</v>
      </c>
      <c r="E362" s="4" t="s">
        <v>203</v>
      </c>
      <c r="F362" s="4" t="s">
        <v>204</v>
      </c>
      <c r="G362" s="33" t="s">
        <v>42</v>
      </c>
      <c r="H362" s="33" t="s">
        <v>1241</v>
      </c>
      <c r="I362" s="4" t="s">
        <v>1242</v>
      </c>
      <c r="J362" s="4" t="s">
        <v>16</v>
      </c>
      <c r="M362" s="4" t="s">
        <v>572</v>
      </c>
      <c r="N362" s="4" t="s">
        <v>598</v>
      </c>
      <c r="Q362" s="33" t="s">
        <v>1238</v>
      </c>
      <c r="R362" s="33" t="s">
        <v>42</v>
      </c>
      <c r="S362" s="33" t="s">
        <v>32</v>
      </c>
      <c r="T362" s="33" t="s">
        <v>42</v>
      </c>
      <c r="U362" s="33" t="s">
        <v>42</v>
      </c>
      <c r="V362" s="33" t="s">
        <v>42</v>
      </c>
      <c r="W362" s="42" t="s">
        <v>42</v>
      </c>
      <c r="X362" s="42" t="s">
        <v>42</v>
      </c>
      <c r="Y362" s="33" t="s">
        <v>424</v>
      </c>
      <c r="Z362" s="33" t="s">
        <v>425</v>
      </c>
      <c r="AA362" s="33" t="s">
        <v>42</v>
      </c>
      <c r="AB362" s="33" t="s">
        <v>425</v>
      </c>
      <c r="AC362" s="33" t="s">
        <v>42</v>
      </c>
    </row>
    <row r="363" spans="1:29" s="4" customFormat="1" ht="65.25" customHeight="1">
      <c r="A363" s="4" t="s">
        <v>201</v>
      </c>
      <c r="B363" s="16" t="s">
        <v>202</v>
      </c>
      <c r="E363" s="4" t="s">
        <v>203</v>
      </c>
      <c r="F363" s="4" t="s">
        <v>204</v>
      </c>
      <c r="G363" s="33" t="s">
        <v>42</v>
      </c>
      <c r="H363" s="33" t="s">
        <v>1243</v>
      </c>
      <c r="I363" s="4" t="s">
        <v>1244</v>
      </c>
      <c r="J363" s="4" t="s">
        <v>557</v>
      </c>
      <c r="M363" s="4" t="s">
        <v>601</v>
      </c>
      <c r="Q363" s="33" t="s">
        <v>1238</v>
      </c>
      <c r="R363" s="33" t="s">
        <v>42</v>
      </c>
      <c r="S363" s="33" t="s">
        <v>32</v>
      </c>
      <c r="T363" s="33" t="s">
        <v>42</v>
      </c>
      <c r="U363" s="33" t="s">
        <v>42</v>
      </c>
      <c r="V363" s="33" t="s">
        <v>42</v>
      </c>
      <c r="W363" s="42" t="s">
        <v>42</v>
      </c>
      <c r="X363" s="42" t="s">
        <v>42</v>
      </c>
      <c r="Y363" s="33" t="s">
        <v>424</v>
      </c>
      <c r="Z363" s="33" t="s">
        <v>425</v>
      </c>
      <c r="AA363" s="33" t="s">
        <v>42</v>
      </c>
      <c r="AB363" s="33" t="s">
        <v>425</v>
      </c>
      <c r="AC363" s="33" t="s">
        <v>42</v>
      </c>
    </row>
    <row r="364" spans="1:29" s="4" customFormat="1" ht="65.25" customHeight="1">
      <c r="A364" s="4" t="s">
        <v>201</v>
      </c>
      <c r="B364" s="16" t="s">
        <v>202</v>
      </c>
      <c r="E364" s="4" t="s">
        <v>203</v>
      </c>
      <c r="F364" s="4" t="s">
        <v>204</v>
      </c>
      <c r="G364" s="33" t="s">
        <v>42</v>
      </c>
      <c r="H364" s="33" t="s">
        <v>1245</v>
      </c>
      <c r="I364" s="4" t="s">
        <v>1246</v>
      </c>
      <c r="J364" s="4" t="s">
        <v>18</v>
      </c>
      <c r="K364" s="4" t="s">
        <v>17</v>
      </c>
      <c r="M364" s="4" t="s">
        <v>751</v>
      </c>
      <c r="N364" s="4" t="s">
        <v>845</v>
      </c>
      <c r="O364" s="4" t="s">
        <v>559</v>
      </c>
      <c r="Q364" s="33" t="s">
        <v>1238</v>
      </c>
      <c r="R364" s="33" t="s">
        <v>42</v>
      </c>
      <c r="S364" s="33" t="s">
        <v>32</v>
      </c>
      <c r="T364" s="33" t="s">
        <v>42</v>
      </c>
      <c r="U364" s="33" t="s">
        <v>42</v>
      </c>
      <c r="V364" s="33" t="s">
        <v>42</v>
      </c>
      <c r="W364" s="42" t="s">
        <v>42</v>
      </c>
      <c r="X364" s="42" t="s">
        <v>42</v>
      </c>
      <c r="Y364" s="33" t="s">
        <v>424</v>
      </c>
      <c r="Z364" s="33" t="s">
        <v>425</v>
      </c>
      <c r="AA364" s="33" t="s">
        <v>42</v>
      </c>
      <c r="AB364" s="33" t="s">
        <v>425</v>
      </c>
      <c r="AC364" s="33" t="s">
        <v>42</v>
      </c>
    </row>
    <row r="365" spans="1:29" s="4" customFormat="1" ht="65.25" customHeight="1">
      <c r="A365" s="4" t="s">
        <v>201</v>
      </c>
      <c r="B365" s="16" t="s">
        <v>202</v>
      </c>
      <c r="E365" s="4" t="s">
        <v>203</v>
      </c>
      <c r="F365" s="4" t="s">
        <v>204</v>
      </c>
      <c r="G365" s="33" t="s">
        <v>42</v>
      </c>
      <c r="H365" s="33" t="s">
        <v>1247</v>
      </c>
      <c r="I365" s="4" t="s">
        <v>1248</v>
      </c>
      <c r="J365" s="4" t="s">
        <v>13</v>
      </c>
      <c r="K365" s="4" t="s">
        <v>15</v>
      </c>
      <c r="M365" s="4" t="s">
        <v>635</v>
      </c>
      <c r="N365" s="4" t="s">
        <v>502</v>
      </c>
      <c r="O365" s="4" t="s">
        <v>428</v>
      </c>
      <c r="Q365" s="33" t="s">
        <v>1238</v>
      </c>
      <c r="R365" s="33" t="s">
        <v>42</v>
      </c>
      <c r="S365" s="33" t="s">
        <v>32</v>
      </c>
      <c r="T365" s="33" t="s">
        <v>42</v>
      </c>
      <c r="U365" s="33" t="s">
        <v>42</v>
      </c>
      <c r="V365" s="33" t="s">
        <v>42</v>
      </c>
      <c r="W365" s="42" t="s">
        <v>42</v>
      </c>
      <c r="X365" s="42" t="s">
        <v>42</v>
      </c>
      <c r="Y365" s="33" t="s">
        <v>424</v>
      </c>
      <c r="Z365" s="33" t="s">
        <v>425</v>
      </c>
      <c r="AA365" s="33" t="s">
        <v>42</v>
      </c>
      <c r="AB365" s="33" t="s">
        <v>425</v>
      </c>
      <c r="AC365" s="33" t="s">
        <v>42</v>
      </c>
    </row>
    <row r="366" spans="1:29" s="4" customFormat="1" ht="65.25" customHeight="1">
      <c r="A366" s="4" t="s">
        <v>201</v>
      </c>
      <c r="B366" s="16" t="s">
        <v>202</v>
      </c>
      <c r="E366" s="4" t="s">
        <v>203</v>
      </c>
      <c r="F366" s="4" t="s">
        <v>204</v>
      </c>
      <c r="G366" s="33" t="s">
        <v>42</v>
      </c>
      <c r="H366" s="33" t="s">
        <v>1249</v>
      </c>
      <c r="I366" s="4" t="s">
        <v>1250</v>
      </c>
      <c r="J366" s="4" t="s">
        <v>17</v>
      </c>
      <c r="M366" s="4" t="s">
        <v>551</v>
      </c>
      <c r="N366" s="4" t="s">
        <v>524</v>
      </c>
      <c r="O366" s="4" t="s">
        <v>705</v>
      </c>
      <c r="P366" s="4" t="s">
        <v>845</v>
      </c>
      <c r="Q366" s="33" t="s">
        <v>1238</v>
      </c>
      <c r="R366" s="33" t="s">
        <v>42</v>
      </c>
      <c r="S366" s="33" t="s">
        <v>32</v>
      </c>
      <c r="T366" s="33" t="s">
        <v>42</v>
      </c>
      <c r="U366" s="33" t="s">
        <v>42</v>
      </c>
      <c r="V366" s="33" t="s">
        <v>42</v>
      </c>
      <c r="W366" s="42" t="s">
        <v>42</v>
      </c>
      <c r="X366" s="42" t="s">
        <v>42</v>
      </c>
      <c r="Y366" s="33" t="s">
        <v>424</v>
      </c>
      <c r="Z366" s="33" t="s">
        <v>425</v>
      </c>
      <c r="AA366" s="33" t="s">
        <v>42</v>
      </c>
      <c r="AB366" s="33" t="s">
        <v>425</v>
      </c>
      <c r="AC366" s="33" t="s">
        <v>42</v>
      </c>
    </row>
    <row r="367" spans="1:29" s="4" customFormat="1" ht="65.25" customHeight="1">
      <c r="A367" s="4" t="s">
        <v>201</v>
      </c>
      <c r="B367" s="16" t="s">
        <v>202</v>
      </c>
      <c r="E367" s="4" t="s">
        <v>203</v>
      </c>
      <c r="F367" s="4" t="s">
        <v>204</v>
      </c>
      <c r="G367" s="33" t="s">
        <v>42</v>
      </c>
      <c r="H367" s="33" t="s">
        <v>1251</v>
      </c>
      <c r="I367" s="4" t="s">
        <v>1252</v>
      </c>
      <c r="J367" s="4" t="s">
        <v>13</v>
      </c>
      <c r="M367" s="4" t="s">
        <v>527</v>
      </c>
      <c r="N367" s="4" t="s">
        <v>473</v>
      </c>
      <c r="O367" s="4" t="s">
        <v>428</v>
      </c>
      <c r="Q367" s="33" t="s">
        <v>1238</v>
      </c>
      <c r="R367" s="33" t="s">
        <v>42</v>
      </c>
      <c r="S367" s="33" t="s">
        <v>32</v>
      </c>
      <c r="T367" s="33" t="s">
        <v>42</v>
      </c>
      <c r="U367" s="33" t="s">
        <v>42</v>
      </c>
      <c r="V367" s="33" t="s">
        <v>42</v>
      </c>
      <c r="W367" s="42" t="s">
        <v>42</v>
      </c>
      <c r="X367" s="42" t="s">
        <v>42</v>
      </c>
      <c r="Y367" s="33" t="s">
        <v>424</v>
      </c>
      <c r="Z367" s="33" t="s">
        <v>425</v>
      </c>
      <c r="AA367" s="33" t="s">
        <v>42</v>
      </c>
      <c r="AB367" s="33" t="s">
        <v>425</v>
      </c>
      <c r="AC367" s="33" t="s">
        <v>42</v>
      </c>
    </row>
    <row r="368" spans="1:29" s="4" customFormat="1" ht="65.25" customHeight="1">
      <c r="A368" s="4" t="s">
        <v>201</v>
      </c>
      <c r="B368" s="16" t="s">
        <v>202</v>
      </c>
      <c r="E368" s="4" t="s">
        <v>203</v>
      </c>
      <c r="F368" s="4" t="s">
        <v>204</v>
      </c>
      <c r="G368" s="33" t="s">
        <v>42</v>
      </c>
      <c r="H368" s="33" t="s">
        <v>1253</v>
      </c>
      <c r="I368" s="4" t="s">
        <v>1254</v>
      </c>
      <c r="J368" s="42" t="s">
        <v>13</v>
      </c>
      <c r="K368" s="42"/>
      <c r="L368" s="42"/>
      <c r="M368" s="4" t="s">
        <v>527</v>
      </c>
      <c r="N368" s="42"/>
      <c r="O368" s="42"/>
      <c r="P368" s="42"/>
      <c r="Q368" s="33" t="s">
        <v>1238</v>
      </c>
      <c r="R368" s="33" t="s">
        <v>42</v>
      </c>
      <c r="S368" s="33" t="s">
        <v>32</v>
      </c>
      <c r="T368" s="33" t="s">
        <v>42</v>
      </c>
      <c r="U368" s="33" t="s">
        <v>42</v>
      </c>
      <c r="V368" s="33" t="s">
        <v>42</v>
      </c>
      <c r="W368" s="42" t="s">
        <v>42</v>
      </c>
      <c r="X368" s="42" t="s">
        <v>42</v>
      </c>
      <c r="Y368" s="33" t="s">
        <v>424</v>
      </c>
      <c r="Z368" s="33" t="s">
        <v>425</v>
      </c>
      <c r="AA368" s="33" t="s">
        <v>42</v>
      </c>
      <c r="AB368" s="33" t="s">
        <v>425</v>
      </c>
      <c r="AC368" s="33" t="s">
        <v>42</v>
      </c>
    </row>
    <row r="369" spans="1:29" s="4" customFormat="1" ht="65.25" customHeight="1">
      <c r="A369" s="4" t="s">
        <v>201</v>
      </c>
      <c r="B369" s="16" t="s">
        <v>202</v>
      </c>
      <c r="E369" s="4" t="s">
        <v>203</v>
      </c>
      <c r="F369" s="4" t="s">
        <v>204</v>
      </c>
      <c r="G369" s="33" t="s">
        <v>42</v>
      </c>
      <c r="H369" s="33" t="s">
        <v>1255</v>
      </c>
      <c r="I369" s="4" t="s">
        <v>1256</v>
      </c>
      <c r="J369" s="42" t="s">
        <v>13</v>
      </c>
      <c r="K369" s="42"/>
      <c r="L369" s="42"/>
      <c r="M369" s="42" t="s">
        <v>428</v>
      </c>
      <c r="N369" s="4" t="s">
        <v>429</v>
      </c>
      <c r="Q369" s="33" t="s">
        <v>1238</v>
      </c>
      <c r="R369" s="33" t="s">
        <v>42</v>
      </c>
      <c r="S369" s="33" t="s">
        <v>32</v>
      </c>
      <c r="T369" s="33" t="s">
        <v>42</v>
      </c>
      <c r="U369" s="33" t="s">
        <v>42</v>
      </c>
      <c r="V369" s="33" t="s">
        <v>42</v>
      </c>
      <c r="W369" s="42" t="s">
        <v>42</v>
      </c>
      <c r="X369" s="42" t="s">
        <v>42</v>
      </c>
      <c r="Y369" s="33" t="s">
        <v>424</v>
      </c>
      <c r="Z369" s="33" t="s">
        <v>425</v>
      </c>
      <c r="AA369" s="33" t="s">
        <v>42</v>
      </c>
      <c r="AB369" s="33" t="s">
        <v>425</v>
      </c>
      <c r="AC369" s="33" t="s">
        <v>42</v>
      </c>
    </row>
    <row r="370" spans="1:29" s="4" customFormat="1" ht="65.25" customHeight="1">
      <c r="A370" s="4" t="s">
        <v>201</v>
      </c>
      <c r="B370" s="16" t="s">
        <v>202</v>
      </c>
      <c r="E370" s="4" t="s">
        <v>203</v>
      </c>
      <c r="F370" s="4" t="s">
        <v>204</v>
      </c>
      <c r="G370" s="33" t="s">
        <v>42</v>
      </c>
      <c r="H370" s="33" t="s">
        <v>1257</v>
      </c>
      <c r="I370" s="4" t="s">
        <v>1229</v>
      </c>
      <c r="J370" s="42" t="s">
        <v>13</v>
      </c>
      <c r="K370" s="42"/>
      <c r="L370" s="42"/>
      <c r="M370" s="4" t="s">
        <v>527</v>
      </c>
      <c r="O370" s="42"/>
      <c r="P370" s="42"/>
      <c r="Q370" s="33" t="s">
        <v>1238</v>
      </c>
      <c r="R370" s="33" t="s">
        <v>42</v>
      </c>
      <c r="S370" s="33" t="s">
        <v>32</v>
      </c>
      <c r="T370" s="33" t="s">
        <v>42</v>
      </c>
      <c r="U370" s="33" t="s">
        <v>42</v>
      </c>
      <c r="V370" s="33" t="s">
        <v>42</v>
      </c>
      <c r="W370" s="42" t="s">
        <v>42</v>
      </c>
      <c r="X370" s="42" t="s">
        <v>42</v>
      </c>
      <c r="Y370" s="33" t="s">
        <v>424</v>
      </c>
      <c r="Z370" s="33" t="s">
        <v>425</v>
      </c>
      <c r="AA370" s="33" t="s">
        <v>42</v>
      </c>
      <c r="AB370" s="33" t="s">
        <v>425</v>
      </c>
      <c r="AC370" s="33" t="s">
        <v>42</v>
      </c>
    </row>
    <row r="371" spans="1:29" s="4" customFormat="1" ht="65.25" customHeight="1">
      <c r="A371" s="4" t="s">
        <v>201</v>
      </c>
      <c r="B371" s="16" t="s">
        <v>202</v>
      </c>
      <c r="E371" s="4" t="s">
        <v>203</v>
      </c>
      <c r="F371" s="4" t="s">
        <v>204</v>
      </c>
      <c r="G371" s="33" t="s">
        <v>42</v>
      </c>
      <c r="H371" s="33" t="s">
        <v>1258</v>
      </c>
      <c r="I371" s="4" t="s">
        <v>1229</v>
      </c>
      <c r="J371" s="42" t="s">
        <v>13</v>
      </c>
      <c r="K371" s="42"/>
      <c r="L371" s="42"/>
      <c r="M371" s="42" t="s">
        <v>635</v>
      </c>
      <c r="N371" s="4" t="s">
        <v>527</v>
      </c>
      <c r="O371" s="42"/>
      <c r="P371" s="42"/>
      <c r="Q371" s="33" t="s">
        <v>1238</v>
      </c>
      <c r="R371" s="33" t="s">
        <v>42</v>
      </c>
      <c r="S371" s="33" t="s">
        <v>32</v>
      </c>
      <c r="T371" s="33" t="s">
        <v>42</v>
      </c>
      <c r="U371" s="33" t="s">
        <v>42</v>
      </c>
      <c r="V371" s="33" t="s">
        <v>42</v>
      </c>
      <c r="W371" s="42" t="s">
        <v>42</v>
      </c>
      <c r="X371" s="42" t="s">
        <v>42</v>
      </c>
      <c r="Y371" s="33" t="s">
        <v>424</v>
      </c>
      <c r="Z371" s="33" t="s">
        <v>425</v>
      </c>
      <c r="AA371" s="33" t="s">
        <v>42</v>
      </c>
      <c r="AB371" s="33" t="s">
        <v>425</v>
      </c>
      <c r="AC371" s="33" t="s">
        <v>42</v>
      </c>
    </row>
    <row r="372" spans="1:29" s="4" customFormat="1" ht="65.25" customHeight="1">
      <c r="A372" s="4" t="s">
        <v>201</v>
      </c>
      <c r="B372" s="16" t="s">
        <v>202</v>
      </c>
      <c r="E372" s="4" t="s">
        <v>203</v>
      </c>
      <c r="F372" s="4" t="s">
        <v>204</v>
      </c>
      <c r="G372" s="33" t="s">
        <v>42</v>
      </c>
      <c r="H372" s="33" t="s">
        <v>1259</v>
      </c>
      <c r="I372" s="4" t="s">
        <v>1260</v>
      </c>
      <c r="J372" s="42" t="s">
        <v>13</v>
      </c>
      <c r="K372" s="42"/>
      <c r="L372" s="42"/>
      <c r="M372" s="4" t="s">
        <v>1084</v>
      </c>
      <c r="N372" s="42"/>
      <c r="O372" s="42"/>
      <c r="P372" s="42"/>
      <c r="Q372" s="33" t="s">
        <v>1238</v>
      </c>
      <c r="R372" s="33" t="s">
        <v>42</v>
      </c>
      <c r="S372" s="33" t="s">
        <v>32</v>
      </c>
      <c r="T372" s="33" t="s">
        <v>42</v>
      </c>
      <c r="U372" s="33" t="s">
        <v>42</v>
      </c>
      <c r="V372" s="33" t="s">
        <v>42</v>
      </c>
      <c r="W372" s="42" t="s">
        <v>42</v>
      </c>
      <c r="X372" s="42" t="s">
        <v>42</v>
      </c>
      <c r="Y372" s="33" t="s">
        <v>424</v>
      </c>
      <c r="Z372" s="33" t="s">
        <v>425</v>
      </c>
      <c r="AA372" s="33" t="s">
        <v>42</v>
      </c>
      <c r="AB372" s="33" t="s">
        <v>425</v>
      </c>
      <c r="AC372" s="33" t="s">
        <v>42</v>
      </c>
    </row>
    <row r="373" spans="1:29" s="4" customFormat="1" ht="65.25" customHeight="1">
      <c r="A373" s="4" t="s">
        <v>201</v>
      </c>
      <c r="B373" s="16" t="s">
        <v>202</v>
      </c>
      <c r="E373" s="4" t="s">
        <v>203</v>
      </c>
      <c r="F373" s="4" t="s">
        <v>204</v>
      </c>
      <c r="G373" s="33" t="s">
        <v>42</v>
      </c>
      <c r="H373" s="33" t="s">
        <v>1261</v>
      </c>
      <c r="I373" s="4" t="s">
        <v>1262</v>
      </c>
      <c r="J373" s="42" t="s">
        <v>13</v>
      </c>
      <c r="K373" s="42" t="s">
        <v>15</v>
      </c>
      <c r="L373" s="42"/>
      <c r="M373" s="42" t="s">
        <v>635</v>
      </c>
      <c r="N373" s="42" t="s">
        <v>1263</v>
      </c>
      <c r="O373" s="42"/>
      <c r="P373" s="42"/>
      <c r="Q373" s="33" t="s">
        <v>1238</v>
      </c>
      <c r="R373" s="33" t="s">
        <v>42</v>
      </c>
      <c r="S373" s="33" t="s">
        <v>32</v>
      </c>
      <c r="T373" s="33" t="s">
        <v>42</v>
      </c>
      <c r="U373" s="33" t="s">
        <v>42</v>
      </c>
      <c r="V373" s="33" t="s">
        <v>42</v>
      </c>
      <c r="W373" s="42" t="s">
        <v>42</v>
      </c>
      <c r="X373" s="42" t="s">
        <v>42</v>
      </c>
      <c r="Y373" s="33" t="s">
        <v>424</v>
      </c>
      <c r="Z373" s="33" t="s">
        <v>425</v>
      </c>
      <c r="AA373" s="33" t="s">
        <v>42</v>
      </c>
      <c r="AB373" s="33" t="s">
        <v>425</v>
      </c>
      <c r="AC373" s="33" t="s">
        <v>42</v>
      </c>
    </row>
    <row r="374" spans="1:29" s="4" customFormat="1" ht="65.25" customHeight="1">
      <c r="A374" s="4" t="s">
        <v>201</v>
      </c>
      <c r="B374" s="16" t="s">
        <v>202</v>
      </c>
      <c r="E374" s="4" t="s">
        <v>203</v>
      </c>
      <c r="F374" s="4" t="s">
        <v>204</v>
      </c>
      <c r="G374" s="33" t="s">
        <v>42</v>
      </c>
      <c r="H374" s="33" t="s">
        <v>1264</v>
      </c>
      <c r="I374" s="4" t="s">
        <v>1265</v>
      </c>
      <c r="J374" s="42" t="s">
        <v>13</v>
      </c>
      <c r="K374" s="42"/>
      <c r="L374" s="42"/>
      <c r="M374" s="42" t="s">
        <v>1084</v>
      </c>
      <c r="N374" s="42"/>
      <c r="O374" s="42"/>
      <c r="Q374" s="33" t="s">
        <v>1238</v>
      </c>
      <c r="R374" s="33" t="s">
        <v>42</v>
      </c>
      <c r="S374" s="33" t="s">
        <v>32</v>
      </c>
      <c r="T374" s="33" t="s">
        <v>42</v>
      </c>
      <c r="U374" s="33" t="s">
        <v>42</v>
      </c>
      <c r="V374" s="33" t="s">
        <v>42</v>
      </c>
      <c r="W374" s="42" t="s">
        <v>42</v>
      </c>
      <c r="X374" s="42" t="s">
        <v>42</v>
      </c>
      <c r="Y374" s="33" t="s">
        <v>424</v>
      </c>
      <c r="Z374" s="33" t="s">
        <v>425</v>
      </c>
      <c r="AA374" s="33" t="s">
        <v>42</v>
      </c>
      <c r="AB374" s="33" t="s">
        <v>425</v>
      </c>
      <c r="AC374" s="33" t="s">
        <v>42</v>
      </c>
    </row>
    <row r="375" spans="1:29" ht="65.25" customHeight="1">
      <c r="A375" s="4" t="s">
        <v>206</v>
      </c>
      <c r="B375" s="24" t="s">
        <v>207</v>
      </c>
      <c r="C375" s="4"/>
      <c r="D375" s="4"/>
      <c r="E375" s="4" t="s">
        <v>208</v>
      </c>
      <c r="F375" s="4" t="s">
        <v>208</v>
      </c>
      <c r="G375" s="33" t="s">
        <v>42</v>
      </c>
      <c r="H375" s="36" t="s">
        <v>1266</v>
      </c>
      <c r="I375" s="4" t="s">
        <v>1267</v>
      </c>
      <c r="J375" s="45" t="s">
        <v>420</v>
      </c>
      <c r="K375" s="45"/>
      <c r="L375" s="45"/>
      <c r="M375" s="45" t="s">
        <v>521</v>
      </c>
      <c r="N375" s="45"/>
      <c r="O375" s="45"/>
      <c r="P375" s="45"/>
      <c r="Q375" s="33" t="s">
        <v>1268</v>
      </c>
      <c r="R375" s="33" t="s">
        <v>42</v>
      </c>
      <c r="S375" s="33" t="s">
        <v>32</v>
      </c>
      <c r="T375" s="36" t="s">
        <v>42</v>
      </c>
      <c r="U375" s="33" t="s">
        <v>42</v>
      </c>
      <c r="V375" s="33" t="s">
        <v>42</v>
      </c>
      <c r="W375" s="45" t="s">
        <v>42</v>
      </c>
      <c r="X375" s="45" t="s">
        <v>42</v>
      </c>
      <c r="Y375" s="33" t="s">
        <v>424</v>
      </c>
      <c r="Z375" s="33" t="s">
        <v>425</v>
      </c>
      <c r="AA375" s="33" t="s">
        <v>42</v>
      </c>
      <c r="AB375" s="33" t="s">
        <v>425</v>
      </c>
      <c r="AC375" s="33" t="s">
        <v>42</v>
      </c>
    </row>
    <row r="376" spans="1:29" ht="65.25" customHeight="1">
      <c r="A376" s="4" t="s">
        <v>206</v>
      </c>
      <c r="B376" s="24" t="s">
        <v>207</v>
      </c>
      <c r="C376" s="4"/>
      <c r="D376" s="4"/>
      <c r="E376" s="4" t="s">
        <v>208</v>
      </c>
      <c r="F376" s="4" t="s">
        <v>208</v>
      </c>
      <c r="G376" s="33" t="s">
        <v>42</v>
      </c>
      <c r="H376" s="36" t="s">
        <v>1269</v>
      </c>
      <c r="I376" s="4" t="s">
        <v>465</v>
      </c>
      <c r="J376" s="45" t="s">
        <v>16</v>
      </c>
      <c r="K376" s="45"/>
      <c r="L376" s="45"/>
      <c r="M376" s="45" t="s">
        <v>458</v>
      </c>
      <c r="N376" s="45"/>
      <c r="O376" s="45"/>
      <c r="P376" s="45"/>
      <c r="Q376" s="33" t="s">
        <v>1270</v>
      </c>
      <c r="R376" s="33" t="s">
        <v>42</v>
      </c>
      <c r="S376" s="33" t="s">
        <v>32</v>
      </c>
      <c r="T376" s="36" t="s">
        <v>42</v>
      </c>
      <c r="U376" s="33" t="s">
        <v>42</v>
      </c>
      <c r="V376" s="33" t="s">
        <v>42</v>
      </c>
      <c r="W376" s="35" t="s">
        <v>42</v>
      </c>
      <c r="X376" s="35" t="s">
        <v>42</v>
      </c>
      <c r="Y376" s="33" t="s">
        <v>424</v>
      </c>
      <c r="Z376" s="33" t="s">
        <v>425</v>
      </c>
      <c r="AA376" s="33" t="s">
        <v>42</v>
      </c>
      <c r="AB376" s="33" t="s">
        <v>425</v>
      </c>
      <c r="AC376" s="33" t="s">
        <v>42</v>
      </c>
    </row>
    <row r="377" spans="1:29" ht="65.25" customHeight="1">
      <c r="A377" s="4" t="s">
        <v>206</v>
      </c>
      <c r="B377" s="24" t="s">
        <v>207</v>
      </c>
      <c r="C377" s="4"/>
      <c r="D377" s="4"/>
      <c r="E377" s="4" t="s">
        <v>208</v>
      </c>
      <c r="F377" s="4" t="s">
        <v>208</v>
      </c>
      <c r="G377" s="33" t="s">
        <v>42</v>
      </c>
      <c r="H377" s="36" t="s">
        <v>1271</v>
      </c>
      <c r="I377" s="4" t="s">
        <v>1204</v>
      </c>
      <c r="J377" s="45" t="s">
        <v>420</v>
      </c>
      <c r="K377" s="45" t="s">
        <v>13</v>
      </c>
      <c r="L377" s="45"/>
      <c r="M377" s="45" t="s">
        <v>423</v>
      </c>
      <c r="N377" s="4" t="s">
        <v>527</v>
      </c>
      <c r="O377" s="45" t="s">
        <v>428</v>
      </c>
      <c r="P377" s="45"/>
      <c r="Q377" s="33" t="s">
        <v>1272</v>
      </c>
      <c r="R377" s="33" t="s">
        <v>42</v>
      </c>
      <c r="S377" s="33" t="s">
        <v>32</v>
      </c>
      <c r="T377" s="36" t="s">
        <v>42</v>
      </c>
      <c r="U377" s="33" t="s">
        <v>42</v>
      </c>
      <c r="V377" s="33" t="s">
        <v>42</v>
      </c>
      <c r="W377" s="35" t="s">
        <v>42</v>
      </c>
      <c r="X377" s="35" t="s">
        <v>42</v>
      </c>
      <c r="Y377" s="33" t="s">
        <v>424</v>
      </c>
      <c r="Z377" s="33" t="s">
        <v>425</v>
      </c>
      <c r="AA377" s="33" t="s">
        <v>42</v>
      </c>
      <c r="AB377" s="33" t="s">
        <v>425</v>
      </c>
      <c r="AC377" s="33" t="s">
        <v>42</v>
      </c>
    </row>
    <row r="378" spans="1:29" ht="65.25" customHeight="1">
      <c r="A378" s="4" t="s">
        <v>206</v>
      </c>
      <c r="B378" s="24" t="s">
        <v>207</v>
      </c>
      <c r="C378" s="4"/>
      <c r="D378" s="4"/>
      <c r="E378" s="4" t="s">
        <v>208</v>
      </c>
      <c r="F378" s="4" t="s">
        <v>208</v>
      </c>
      <c r="G378" s="33" t="s">
        <v>42</v>
      </c>
      <c r="H378" s="36" t="s">
        <v>1273</v>
      </c>
      <c r="I378" s="4" t="s">
        <v>828</v>
      </c>
      <c r="J378" s="45" t="s">
        <v>13</v>
      </c>
      <c r="K378" s="45"/>
      <c r="L378" s="45"/>
      <c r="M378" s="4" t="s">
        <v>429</v>
      </c>
      <c r="N378" s="45"/>
      <c r="O378" s="45"/>
      <c r="P378" s="45"/>
      <c r="Q378" s="33" t="s">
        <v>1274</v>
      </c>
      <c r="R378" s="33" t="s">
        <v>32</v>
      </c>
      <c r="S378" s="33" t="s">
        <v>1275</v>
      </c>
      <c r="T378" s="36" t="s">
        <v>469</v>
      </c>
      <c r="U378" s="33" t="s">
        <v>42</v>
      </c>
      <c r="V378" s="33" t="s">
        <v>42</v>
      </c>
      <c r="W378" s="45" t="s">
        <v>31</v>
      </c>
      <c r="X378" s="45" t="s">
        <v>42</v>
      </c>
      <c r="Y378" s="33" t="s">
        <v>424</v>
      </c>
      <c r="Z378" s="33" t="s">
        <v>425</v>
      </c>
      <c r="AA378" s="33" t="s">
        <v>42</v>
      </c>
      <c r="AB378" s="33" t="s">
        <v>425</v>
      </c>
      <c r="AC378" s="33" t="s">
        <v>42</v>
      </c>
    </row>
    <row r="379" spans="1:29" ht="65.25" customHeight="1">
      <c r="A379" s="4" t="s">
        <v>206</v>
      </c>
      <c r="B379" s="24" t="s">
        <v>207</v>
      </c>
      <c r="C379" s="4"/>
      <c r="D379" s="4"/>
      <c r="E379" s="4" t="s">
        <v>208</v>
      </c>
      <c r="F379" s="4" t="s">
        <v>208</v>
      </c>
      <c r="G379" s="33" t="s">
        <v>42</v>
      </c>
      <c r="H379" s="36" t="s">
        <v>1276</v>
      </c>
      <c r="I379" s="4" t="s">
        <v>1145</v>
      </c>
      <c r="J379" s="45" t="s">
        <v>13</v>
      </c>
      <c r="K379" s="45"/>
      <c r="L379" s="45"/>
      <c r="M379" s="45" t="s">
        <v>635</v>
      </c>
      <c r="N379" s="45"/>
      <c r="O379" s="45"/>
      <c r="P379" s="45"/>
      <c r="Q379" s="33" t="s">
        <v>1274</v>
      </c>
      <c r="R379" s="33" t="s">
        <v>32</v>
      </c>
      <c r="S379" s="35">
        <v>8500</v>
      </c>
      <c r="T379" s="36" t="s">
        <v>469</v>
      </c>
      <c r="U379" s="33" t="s">
        <v>42</v>
      </c>
      <c r="V379" s="33" t="s">
        <v>42</v>
      </c>
      <c r="W379" s="45" t="s">
        <v>32</v>
      </c>
      <c r="X379" s="45" t="s">
        <v>42</v>
      </c>
      <c r="Y379" s="33" t="s">
        <v>424</v>
      </c>
      <c r="Z379" s="33" t="s">
        <v>425</v>
      </c>
      <c r="AA379" s="33" t="s">
        <v>42</v>
      </c>
      <c r="AB379" s="33" t="s">
        <v>425</v>
      </c>
      <c r="AC379" s="33" t="s">
        <v>42</v>
      </c>
    </row>
    <row r="380" spans="1:29" ht="65.25" customHeight="1">
      <c r="A380" s="4" t="s">
        <v>206</v>
      </c>
      <c r="B380" s="24" t="s">
        <v>207</v>
      </c>
      <c r="C380" s="4"/>
      <c r="D380" s="4"/>
      <c r="E380" s="4" t="s">
        <v>208</v>
      </c>
      <c r="F380" s="4" t="s">
        <v>208</v>
      </c>
      <c r="G380" s="33" t="s">
        <v>42</v>
      </c>
      <c r="H380" s="36" t="s">
        <v>1277</v>
      </c>
      <c r="I380" s="4" t="s">
        <v>427</v>
      </c>
      <c r="J380" s="45" t="s">
        <v>13</v>
      </c>
      <c r="K380" s="45"/>
      <c r="L380" s="45"/>
      <c r="M380" s="4" t="s">
        <v>527</v>
      </c>
      <c r="N380" s="4" t="s">
        <v>429</v>
      </c>
      <c r="O380" s="45" t="s">
        <v>428</v>
      </c>
      <c r="P380" s="45"/>
      <c r="Q380" s="33" t="s">
        <v>1274</v>
      </c>
      <c r="R380" s="33" t="s">
        <v>32</v>
      </c>
      <c r="S380" s="33" t="s">
        <v>1275</v>
      </c>
      <c r="T380" s="36" t="s">
        <v>469</v>
      </c>
      <c r="U380" s="33" t="s">
        <v>42</v>
      </c>
      <c r="V380" s="33" t="s">
        <v>42</v>
      </c>
      <c r="W380" s="45" t="s">
        <v>32</v>
      </c>
      <c r="X380" s="45" t="s">
        <v>42</v>
      </c>
      <c r="Y380" s="33" t="s">
        <v>424</v>
      </c>
      <c r="Z380" s="33" t="s">
        <v>425</v>
      </c>
      <c r="AA380" s="33" t="s">
        <v>42</v>
      </c>
      <c r="AB380" s="33" t="s">
        <v>425</v>
      </c>
      <c r="AC380" s="33" t="s">
        <v>42</v>
      </c>
    </row>
    <row r="381" spans="1:29" ht="65.25" customHeight="1">
      <c r="A381" s="4" t="s">
        <v>210</v>
      </c>
      <c r="B381" s="24" t="s">
        <v>215</v>
      </c>
      <c r="C381" s="36"/>
      <c r="D381" s="45"/>
      <c r="E381" s="45" t="s">
        <v>213</v>
      </c>
      <c r="F381" s="36" t="s">
        <v>213</v>
      </c>
      <c r="G381" s="36" t="s">
        <v>214</v>
      </c>
      <c r="H381" s="36" t="s">
        <v>1278</v>
      </c>
      <c r="I381" s="45" t="s">
        <v>1279</v>
      </c>
      <c r="J381" s="45" t="s">
        <v>16</v>
      </c>
      <c r="K381" s="45"/>
      <c r="L381" s="45"/>
      <c r="M381" s="4" t="s">
        <v>466</v>
      </c>
      <c r="N381" s="45"/>
      <c r="O381" s="45"/>
      <c r="P381" s="45"/>
      <c r="Q381" s="33" t="s">
        <v>1280</v>
      </c>
      <c r="R381" s="33" t="s">
        <v>32</v>
      </c>
      <c r="S381" s="35">
        <v>770</v>
      </c>
      <c r="T381" s="36" t="s">
        <v>469</v>
      </c>
      <c r="U381" s="33" t="s">
        <v>42</v>
      </c>
      <c r="V381" s="33" t="s">
        <v>42</v>
      </c>
      <c r="W381" s="4" t="s">
        <v>43</v>
      </c>
      <c r="X381" s="4" t="s">
        <v>42</v>
      </c>
      <c r="Y381" s="33" t="s">
        <v>424</v>
      </c>
      <c r="Z381" s="33" t="s">
        <v>424</v>
      </c>
      <c r="AA381" s="36" t="s">
        <v>42</v>
      </c>
      <c r="AB381" s="33" t="s">
        <v>424</v>
      </c>
      <c r="AC381" s="33" t="s">
        <v>42</v>
      </c>
    </row>
    <row r="382" spans="1:29" ht="65.25" customHeight="1">
      <c r="A382" s="4" t="s">
        <v>210</v>
      </c>
      <c r="B382" s="24" t="s">
        <v>215</v>
      </c>
      <c r="C382" s="36"/>
      <c r="D382" s="45"/>
      <c r="E382" s="45" t="s">
        <v>213</v>
      </c>
      <c r="F382" s="36" t="s">
        <v>213</v>
      </c>
      <c r="G382" s="36" t="s">
        <v>214</v>
      </c>
      <c r="H382" s="36" t="s">
        <v>1281</v>
      </c>
      <c r="I382" s="45" t="s">
        <v>1282</v>
      </c>
      <c r="J382" s="45" t="s">
        <v>16</v>
      </c>
      <c r="K382" s="45"/>
      <c r="L382" s="45"/>
      <c r="M382" s="45" t="s">
        <v>452</v>
      </c>
      <c r="N382" s="45"/>
      <c r="O382" s="45"/>
      <c r="P382" s="45"/>
      <c r="Q382" s="33" t="s">
        <v>1280</v>
      </c>
      <c r="R382" s="33" t="s">
        <v>32</v>
      </c>
      <c r="S382" s="35">
        <v>3719</v>
      </c>
      <c r="T382" s="36" t="s">
        <v>469</v>
      </c>
      <c r="U382" s="33" t="s">
        <v>42</v>
      </c>
      <c r="V382" s="33" t="s">
        <v>42</v>
      </c>
      <c r="W382" s="4" t="s">
        <v>43</v>
      </c>
      <c r="X382" s="4" t="s">
        <v>42</v>
      </c>
      <c r="Y382" s="33" t="s">
        <v>424</v>
      </c>
      <c r="Z382" s="33" t="s">
        <v>424</v>
      </c>
      <c r="AA382" s="36" t="s">
        <v>42</v>
      </c>
      <c r="AB382" s="33" t="s">
        <v>424</v>
      </c>
      <c r="AC382" s="33" t="s">
        <v>42</v>
      </c>
    </row>
    <row r="383" spans="1:29" ht="65.25" customHeight="1">
      <c r="A383" s="4" t="s">
        <v>210</v>
      </c>
      <c r="B383" s="39" t="s">
        <v>215</v>
      </c>
      <c r="C383" s="36"/>
      <c r="D383" s="45"/>
      <c r="E383" s="45" t="s">
        <v>213</v>
      </c>
      <c r="F383" s="36" t="s">
        <v>213</v>
      </c>
      <c r="G383" s="36" t="s">
        <v>214</v>
      </c>
      <c r="H383" s="36" t="s">
        <v>1283</v>
      </c>
      <c r="I383" s="45" t="s">
        <v>1284</v>
      </c>
      <c r="J383" s="45" t="s">
        <v>420</v>
      </c>
      <c r="K383" s="45"/>
      <c r="L383" s="45"/>
      <c r="M383" s="45" t="s">
        <v>461</v>
      </c>
      <c r="N383" s="4" t="s">
        <v>493</v>
      </c>
      <c r="O383" s="45" t="s">
        <v>423</v>
      </c>
      <c r="P383" s="45"/>
      <c r="Q383" s="33" t="s">
        <v>1280</v>
      </c>
      <c r="R383" s="33" t="s">
        <v>32</v>
      </c>
      <c r="S383" s="35">
        <v>430</v>
      </c>
      <c r="T383" s="36" t="s">
        <v>469</v>
      </c>
      <c r="U383" s="33" t="s">
        <v>42</v>
      </c>
      <c r="V383" s="33" t="s">
        <v>42</v>
      </c>
      <c r="W383" s="4" t="s">
        <v>43</v>
      </c>
      <c r="X383" s="45" t="s">
        <v>31</v>
      </c>
      <c r="Y383" s="33" t="s">
        <v>424</v>
      </c>
      <c r="Z383" s="33" t="s">
        <v>424</v>
      </c>
      <c r="AA383" s="36" t="s">
        <v>42</v>
      </c>
      <c r="AB383" s="33" t="s">
        <v>424</v>
      </c>
      <c r="AC383" s="33" t="s">
        <v>42</v>
      </c>
    </row>
    <row r="384" spans="1:29" ht="65.25" customHeight="1">
      <c r="A384" s="4" t="s">
        <v>210</v>
      </c>
      <c r="B384" s="39" t="s">
        <v>215</v>
      </c>
      <c r="C384" s="36"/>
      <c r="D384" s="45"/>
      <c r="E384" s="45" t="s">
        <v>213</v>
      </c>
      <c r="F384" s="36" t="s">
        <v>213</v>
      </c>
      <c r="G384" s="36" t="s">
        <v>214</v>
      </c>
      <c r="H384" s="36" t="s">
        <v>1285</v>
      </c>
      <c r="I384" s="45" t="s">
        <v>1286</v>
      </c>
      <c r="J384" s="45" t="s">
        <v>17</v>
      </c>
      <c r="K384" s="45"/>
      <c r="L384" s="45"/>
      <c r="M384" s="45" t="s">
        <v>551</v>
      </c>
      <c r="N384" s="45"/>
      <c r="O384" s="45"/>
      <c r="P384" s="45"/>
      <c r="Q384" s="33" t="s">
        <v>1280</v>
      </c>
      <c r="R384" s="33" t="s">
        <v>32</v>
      </c>
      <c r="S384" s="35">
        <v>495</v>
      </c>
      <c r="T384" s="36" t="s">
        <v>469</v>
      </c>
      <c r="U384" s="33" t="s">
        <v>42</v>
      </c>
      <c r="V384" s="33" t="s">
        <v>42</v>
      </c>
      <c r="W384" s="4" t="s">
        <v>554</v>
      </c>
      <c r="X384" s="4" t="s">
        <v>42</v>
      </c>
      <c r="Y384" s="33" t="s">
        <v>424</v>
      </c>
      <c r="Z384" s="33" t="s">
        <v>424</v>
      </c>
      <c r="AA384" s="36" t="s">
        <v>42</v>
      </c>
      <c r="AB384" s="33" t="s">
        <v>424</v>
      </c>
      <c r="AC384" s="33" t="s">
        <v>42</v>
      </c>
    </row>
    <row r="385" spans="1:29" ht="65.25" customHeight="1">
      <c r="A385" s="4" t="s">
        <v>210</v>
      </c>
      <c r="B385" s="24" t="s">
        <v>215</v>
      </c>
      <c r="C385" s="36"/>
      <c r="D385" s="45"/>
      <c r="E385" s="45" t="s">
        <v>213</v>
      </c>
      <c r="F385" s="36" t="s">
        <v>213</v>
      </c>
      <c r="G385" s="36" t="s">
        <v>216</v>
      </c>
      <c r="H385" s="36" t="s">
        <v>1287</v>
      </c>
      <c r="I385" s="45" t="s">
        <v>1288</v>
      </c>
      <c r="J385" s="45" t="s">
        <v>16</v>
      </c>
      <c r="K385" s="45"/>
      <c r="L385" s="45"/>
      <c r="M385" s="45" t="s">
        <v>452</v>
      </c>
      <c r="N385" s="45"/>
      <c r="O385" s="45"/>
      <c r="P385" s="45"/>
      <c r="Q385" s="33" t="s">
        <v>1289</v>
      </c>
      <c r="R385" s="33" t="s">
        <v>32</v>
      </c>
      <c r="S385" s="35">
        <v>232.5</v>
      </c>
      <c r="T385" s="36" t="s">
        <v>469</v>
      </c>
      <c r="U385" s="33" t="s">
        <v>42</v>
      </c>
      <c r="V385" s="33" t="s">
        <v>42</v>
      </c>
      <c r="W385" s="4" t="s">
        <v>43</v>
      </c>
      <c r="X385" s="4" t="s">
        <v>42</v>
      </c>
      <c r="Y385" s="33" t="s">
        <v>424</v>
      </c>
      <c r="Z385" s="33" t="s">
        <v>424</v>
      </c>
      <c r="AA385" s="36" t="s">
        <v>42</v>
      </c>
      <c r="AB385" s="33" t="s">
        <v>424</v>
      </c>
      <c r="AC385" s="33" t="s">
        <v>42</v>
      </c>
    </row>
    <row r="386" spans="1:29" ht="65.25" customHeight="1">
      <c r="A386" s="4" t="s">
        <v>210</v>
      </c>
      <c r="B386" s="24" t="s">
        <v>215</v>
      </c>
      <c r="C386" s="36"/>
      <c r="D386" s="45"/>
      <c r="E386" s="45" t="s">
        <v>213</v>
      </c>
      <c r="F386" s="36" t="s">
        <v>213</v>
      </c>
      <c r="G386" s="36" t="s">
        <v>216</v>
      </c>
      <c r="H386" s="36" t="s">
        <v>1290</v>
      </c>
      <c r="I386" s="45" t="s">
        <v>1291</v>
      </c>
      <c r="J386" s="45" t="s">
        <v>13</v>
      </c>
      <c r="K386" s="45"/>
      <c r="L386" s="45"/>
      <c r="M386" s="4" t="s">
        <v>428</v>
      </c>
      <c r="N386" s="45" t="s">
        <v>472</v>
      </c>
      <c r="O386" s="45"/>
      <c r="P386" s="45"/>
      <c r="Q386" s="33" t="s">
        <v>1289</v>
      </c>
      <c r="R386" s="33" t="s">
        <v>32</v>
      </c>
      <c r="S386" s="35">
        <v>2485</v>
      </c>
      <c r="T386" s="36" t="s">
        <v>469</v>
      </c>
      <c r="U386" s="33" t="s">
        <v>42</v>
      </c>
      <c r="V386" s="33" t="s">
        <v>42</v>
      </c>
      <c r="W386" s="45" t="s">
        <v>31</v>
      </c>
      <c r="X386" s="4" t="s">
        <v>42</v>
      </c>
      <c r="Y386" s="33" t="s">
        <v>424</v>
      </c>
      <c r="Z386" s="33" t="s">
        <v>424</v>
      </c>
      <c r="AA386" s="36" t="s">
        <v>42</v>
      </c>
      <c r="AB386" s="33" t="s">
        <v>424</v>
      </c>
      <c r="AC386" s="33" t="s">
        <v>42</v>
      </c>
    </row>
    <row r="387" spans="1:29" ht="65.25" customHeight="1">
      <c r="A387" s="4" t="s">
        <v>210</v>
      </c>
      <c r="B387" s="24" t="s">
        <v>215</v>
      </c>
      <c r="C387" s="36"/>
      <c r="D387" s="45"/>
      <c r="E387" s="45" t="s">
        <v>213</v>
      </c>
      <c r="F387" s="36" t="s">
        <v>213</v>
      </c>
      <c r="G387" s="36" t="s">
        <v>217</v>
      </c>
      <c r="H387" s="36" t="s">
        <v>1292</v>
      </c>
      <c r="I387" s="45" t="s">
        <v>1293</v>
      </c>
      <c r="J387" s="45" t="s">
        <v>420</v>
      </c>
      <c r="K387" s="45"/>
      <c r="L387" s="45"/>
      <c r="M387" s="45" t="s">
        <v>421</v>
      </c>
      <c r="N387" s="45"/>
      <c r="O387" s="45"/>
      <c r="P387" s="45"/>
      <c r="Q387" s="33" t="s">
        <v>1294</v>
      </c>
      <c r="R387" s="33" t="s">
        <v>32</v>
      </c>
      <c r="S387" s="35">
        <v>173</v>
      </c>
      <c r="T387" s="36" t="s">
        <v>469</v>
      </c>
      <c r="U387" s="33" t="s">
        <v>42</v>
      </c>
      <c r="V387" s="33" t="s">
        <v>42</v>
      </c>
      <c r="W387" s="4" t="s">
        <v>554</v>
      </c>
      <c r="X387" s="45" t="s">
        <v>31</v>
      </c>
      <c r="Y387" s="33" t="s">
        <v>424</v>
      </c>
      <c r="Z387" s="33" t="s">
        <v>424</v>
      </c>
      <c r="AA387" s="36" t="s">
        <v>42</v>
      </c>
      <c r="AB387" s="33" t="s">
        <v>424</v>
      </c>
      <c r="AC387" s="33" t="s">
        <v>42</v>
      </c>
    </row>
    <row r="388" spans="1:29" ht="65.25" customHeight="1">
      <c r="A388" s="4" t="s">
        <v>210</v>
      </c>
      <c r="B388" s="24" t="s">
        <v>215</v>
      </c>
      <c r="C388" s="36"/>
      <c r="D388" s="45"/>
      <c r="E388" s="45" t="s">
        <v>213</v>
      </c>
      <c r="F388" s="36" t="s">
        <v>213</v>
      </c>
      <c r="G388" s="36" t="s">
        <v>217</v>
      </c>
      <c r="H388" s="36" t="s">
        <v>1295</v>
      </c>
      <c r="I388" s="45" t="s">
        <v>1296</v>
      </c>
      <c r="J388" s="45" t="s">
        <v>17</v>
      </c>
      <c r="K388" s="45"/>
      <c r="L388" s="45"/>
      <c r="M388" s="45" t="s">
        <v>524</v>
      </c>
      <c r="N388" s="45" t="s">
        <v>552</v>
      </c>
      <c r="O388" s="45"/>
      <c r="P388" s="45"/>
      <c r="Q388" s="33" t="s">
        <v>1294</v>
      </c>
      <c r="R388" s="33" t="s">
        <v>32</v>
      </c>
      <c r="S388" s="35">
        <v>290</v>
      </c>
      <c r="T388" s="36" t="s">
        <v>469</v>
      </c>
      <c r="U388" s="33" t="s">
        <v>42</v>
      </c>
      <c r="V388" s="33" t="s">
        <v>42</v>
      </c>
      <c r="W388" s="4" t="s">
        <v>554</v>
      </c>
      <c r="X388" s="4" t="s">
        <v>42</v>
      </c>
      <c r="Y388" s="33" t="s">
        <v>424</v>
      </c>
      <c r="Z388" s="33" t="s">
        <v>424</v>
      </c>
      <c r="AA388" s="36" t="s">
        <v>42</v>
      </c>
      <c r="AB388" s="33" t="s">
        <v>424</v>
      </c>
      <c r="AC388" s="33" t="s">
        <v>42</v>
      </c>
    </row>
    <row r="389" spans="1:29" ht="65.25" customHeight="1">
      <c r="A389" s="4" t="s">
        <v>210</v>
      </c>
      <c r="B389" s="39" t="s">
        <v>215</v>
      </c>
      <c r="C389" s="36"/>
      <c r="D389" s="45"/>
      <c r="E389" s="45" t="s">
        <v>213</v>
      </c>
      <c r="F389" s="36" t="s">
        <v>213</v>
      </c>
      <c r="G389" s="36" t="s">
        <v>217</v>
      </c>
      <c r="H389" s="36" t="s">
        <v>1297</v>
      </c>
      <c r="I389" s="45" t="s">
        <v>1298</v>
      </c>
      <c r="J389" s="45" t="s">
        <v>13</v>
      </c>
      <c r="K389" s="45" t="s">
        <v>420</v>
      </c>
      <c r="L389" s="45"/>
      <c r="M389" s="4" t="s">
        <v>428</v>
      </c>
      <c r="N389" s="45"/>
      <c r="O389" s="45"/>
      <c r="P389" s="45"/>
      <c r="Q389" s="33" t="s">
        <v>1294</v>
      </c>
      <c r="R389" s="33" t="s">
        <v>32</v>
      </c>
      <c r="S389" s="35">
        <v>397</v>
      </c>
      <c r="T389" s="36" t="s">
        <v>469</v>
      </c>
      <c r="U389" s="33" t="s">
        <v>42</v>
      </c>
      <c r="V389" s="33" t="s">
        <v>42</v>
      </c>
      <c r="W389" s="4" t="s">
        <v>838</v>
      </c>
      <c r="X389" s="4" t="s">
        <v>42</v>
      </c>
      <c r="Y389" s="33" t="s">
        <v>424</v>
      </c>
      <c r="Z389" s="33" t="s">
        <v>424</v>
      </c>
      <c r="AA389" s="36" t="s">
        <v>42</v>
      </c>
      <c r="AB389" s="33" t="s">
        <v>424</v>
      </c>
      <c r="AC389" s="33" t="s">
        <v>42</v>
      </c>
    </row>
    <row r="390" spans="1:29" ht="65.25" customHeight="1">
      <c r="A390" s="4" t="s">
        <v>210</v>
      </c>
      <c r="B390" s="24" t="s">
        <v>215</v>
      </c>
      <c r="C390" s="36"/>
      <c r="D390" s="45"/>
      <c r="E390" s="45" t="s">
        <v>213</v>
      </c>
      <c r="F390" s="36" t="s">
        <v>213</v>
      </c>
      <c r="G390" s="36" t="s">
        <v>217</v>
      </c>
      <c r="H390" s="33" t="s">
        <v>1299</v>
      </c>
      <c r="I390" s="45" t="s">
        <v>1300</v>
      </c>
      <c r="J390" s="4" t="s">
        <v>16</v>
      </c>
      <c r="K390" s="4"/>
      <c r="L390" s="4"/>
      <c r="M390" s="4" t="s">
        <v>458</v>
      </c>
      <c r="N390" s="4"/>
      <c r="O390" s="4"/>
      <c r="P390" s="4"/>
      <c r="Q390" s="33" t="s">
        <v>1294</v>
      </c>
      <c r="R390" s="33" t="s">
        <v>32</v>
      </c>
      <c r="S390" s="35">
        <v>20</v>
      </c>
      <c r="T390" s="36" t="s">
        <v>469</v>
      </c>
      <c r="U390" s="33" t="s">
        <v>42</v>
      </c>
      <c r="V390" s="33" t="s">
        <v>42</v>
      </c>
      <c r="W390" s="4" t="s">
        <v>43</v>
      </c>
      <c r="X390" s="4" t="s">
        <v>42</v>
      </c>
      <c r="Y390" s="33" t="s">
        <v>424</v>
      </c>
      <c r="Z390" s="33" t="s">
        <v>424</v>
      </c>
      <c r="AA390" s="36" t="s">
        <v>42</v>
      </c>
      <c r="AB390" s="33" t="s">
        <v>424</v>
      </c>
      <c r="AC390" s="33" t="s">
        <v>42</v>
      </c>
    </row>
    <row r="391" spans="1:29" ht="65.25" customHeight="1">
      <c r="A391" s="4" t="s">
        <v>210</v>
      </c>
      <c r="B391" s="24" t="s">
        <v>215</v>
      </c>
      <c r="C391" s="36"/>
      <c r="D391" s="45"/>
      <c r="E391" s="45" t="s">
        <v>213</v>
      </c>
      <c r="F391" s="36" t="s">
        <v>213</v>
      </c>
      <c r="G391" s="36" t="s">
        <v>218</v>
      </c>
      <c r="H391" s="33" t="s">
        <v>1301</v>
      </c>
      <c r="I391" s="45" t="s">
        <v>1302</v>
      </c>
      <c r="J391" s="4" t="s">
        <v>557</v>
      </c>
      <c r="K391" s="4"/>
      <c r="L391" s="4"/>
      <c r="M391" s="4" t="s">
        <v>558</v>
      </c>
      <c r="N391" s="4"/>
      <c r="O391" s="4"/>
      <c r="P391" s="4"/>
      <c r="Q391" s="33" t="s">
        <v>1303</v>
      </c>
      <c r="R391" s="33" t="s">
        <v>32</v>
      </c>
      <c r="S391" s="35">
        <v>9.6</v>
      </c>
      <c r="T391" s="36" t="s">
        <v>469</v>
      </c>
      <c r="U391" s="33" t="s">
        <v>42</v>
      </c>
      <c r="V391" s="33" t="s">
        <v>42</v>
      </c>
      <c r="W391" s="45" t="s">
        <v>674</v>
      </c>
      <c r="X391" s="4" t="s">
        <v>42</v>
      </c>
      <c r="Y391" s="33" t="s">
        <v>424</v>
      </c>
      <c r="Z391" s="33" t="s">
        <v>424</v>
      </c>
      <c r="AA391" s="36" t="s">
        <v>42</v>
      </c>
      <c r="AB391" s="33" t="s">
        <v>424</v>
      </c>
      <c r="AC391" s="33" t="s">
        <v>42</v>
      </c>
    </row>
    <row r="392" spans="1:29" ht="65.25" customHeight="1">
      <c r="A392" s="4" t="s">
        <v>210</v>
      </c>
      <c r="B392" s="24" t="s">
        <v>215</v>
      </c>
      <c r="C392" s="36"/>
      <c r="D392" s="45"/>
      <c r="E392" s="45" t="s">
        <v>213</v>
      </c>
      <c r="F392" s="36" t="s">
        <v>213</v>
      </c>
      <c r="G392" s="36" t="s">
        <v>218</v>
      </c>
      <c r="H392" s="33" t="s">
        <v>1304</v>
      </c>
      <c r="I392" s="45" t="s">
        <v>1305</v>
      </c>
      <c r="J392" s="4" t="s">
        <v>557</v>
      </c>
      <c r="K392" s="4"/>
      <c r="L392" s="4"/>
      <c r="M392" s="4" t="s">
        <v>601</v>
      </c>
      <c r="N392" s="4"/>
      <c r="O392" s="4"/>
      <c r="P392" s="4"/>
      <c r="Q392" s="33" t="s">
        <v>1303</v>
      </c>
      <c r="R392" s="33" t="s">
        <v>32</v>
      </c>
      <c r="S392" s="35">
        <v>156</v>
      </c>
      <c r="T392" s="36" t="s">
        <v>469</v>
      </c>
      <c r="U392" s="33" t="s">
        <v>42</v>
      </c>
      <c r="V392" s="33" t="s">
        <v>42</v>
      </c>
      <c r="W392" s="45" t="s">
        <v>674</v>
      </c>
      <c r="X392" s="4" t="s">
        <v>42</v>
      </c>
      <c r="Y392" s="33" t="s">
        <v>424</v>
      </c>
      <c r="Z392" s="33" t="s">
        <v>424</v>
      </c>
      <c r="AA392" s="36" t="s">
        <v>42</v>
      </c>
      <c r="AB392" s="33" t="s">
        <v>424</v>
      </c>
      <c r="AC392" s="33" t="s">
        <v>42</v>
      </c>
    </row>
    <row r="393" spans="1:29" ht="65.25" customHeight="1">
      <c r="A393" s="4" t="s">
        <v>210</v>
      </c>
      <c r="B393" s="24" t="s">
        <v>215</v>
      </c>
      <c r="C393" s="36"/>
      <c r="D393" s="45"/>
      <c r="E393" s="45" t="s">
        <v>213</v>
      </c>
      <c r="F393" s="36" t="s">
        <v>213</v>
      </c>
      <c r="G393" s="36" t="s">
        <v>218</v>
      </c>
      <c r="H393" s="33" t="s">
        <v>1306</v>
      </c>
      <c r="I393" s="45" t="s">
        <v>1307</v>
      </c>
      <c r="J393" s="4" t="s">
        <v>13</v>
      </c>
      <c r="K393" s="4"/>
      <c r="L393" s="4"/>
      <c r="M393" s="4" t="s">
        <v>428</v>
      </c>
      <c r="N393" s="45"/>
      <c r="O393" s="4"/>
      <c r="P393" s="4"/>
      <c r="Q393" s="33" t="s">
        <v>1303</v>
      </c>
      <c r="R393" s="33" t="s">
        <v>32</v>
      </c>
      <c r="S393" s="35">
        <v>88</v>
      </c>
      <c r="T393" s="36" t="s">
        <v>469</v>
      </c>
      <c r="U393" s="33" t="s">
        <v>42</v>
      </c>
      <c r="V393" s="33" t="s">
        <v>42</v>
      </c>
      <c r="W393" s="4" t="s">
        <v>838</v>
      </c>
      <c r="X393" s="45" t="s">
        <v>31</v>
      </c>
      <c r="Y393" s="33" t="s">
        <v>424</v>
      </c>
      <c r="Z393" s="33" t="s">
        <v>424</v>
      </c>
      <c r="AA393" s="36" t="s">
        <v>42</v>
      </c>
      <c r="AB393" s="33" t="s">
        <v>424</v>
      </c>
      <c r="AC393" s="33" t="s">
        <v>42</v>
      </c>
    </row>
    <row r="394" spans="1:29" ht="65.25" customHeight="1">
      <c r="A394" s="44" t="s">
        <v>1308</v>
      </c>
      <c r="B394" s="24" t="s">
        <v>220</v>
      </c>
      <c r="C394" s="36"/>
      <c r="D394" s="45"/>
      <c r="E394" s="45" t="s">
        <v>222</v>
      </c>
      <c r="F394" s="36" t="s">
        <v>222</v>
      </c>
      <c r="G394" s="33" t="s">
        <v>42</v>
      </c>
      <c r="H394" s="36" t="s">
        <v>1309</v>
      </c>
      <c r="I394" s="45" t="s">
        <v>1310</v>
      </c>
      <c r="J394" s="45" t="s">
        <v>16</v>
      </c>
      <c r="K394" s="45"/>
      <c r="L394" s="45"/>
      <c r="M394" s="4" t="s">
        <v>458</v>
      </c>
      <c r="N394" s="4" t="s">
        <v>734</v>
      </c>
      <c r="O394" s="45"/>
      <c r="P394" s="45"/>
      <c r="Q394" s="33" t="s">
        <v>1311</v>
      </c>
      <c r="R394" s="33" t="s">
        <v>32</v>
      </c>
      <c r="S394" s="35">
        <f>138.45+146.57</f>
        <v>285.02</v>
      </c>
      <c r="T394" s="36" t="s">
        <v>469</v>
      </c>
      <c r="U394" s="33" t="s">
        <v>42</v>
      </c>
      <c r="V394" s="33" t="s">
        <v>42</v>
      </c>
      <c r="W394" s="45" t="s">
        <v>455</v>
      </c>
      <c r="X394" s="4" t="s">
        <v>42</v>
      </c>
      <c r="Y394" s="33" t="s">
        <v>424</v>
      </c>
      <c r="Z394" s="33" t="s">
        <v>446</v>
      </c>
      <c r="AA394" s="33" t="s">
        <v>455</v>
      </c>
      <c r="AB394" s="33" t="s">
        <v>446</v>
      </c>
      <c r="AC394" s="33" t="s">
        <v>455</v>
      </c>
    </row>
    <row r="395" spans="1:29" ht="65.25" customHeight="1">
      <c r="A395" s="44" t="s">
        <v>1308</v>
      </c>
      <c r="B395" s="24" t="s">
        <v>220</v>
      </c>
      <c r="C395" s="36"/>
      <c r="D395" s="45"/>
      <c r="E395" s="45" t="s">
        <v>222</v>
      </c>
      <c r="F395" s="36" t="s">
        <v>222</v>
      </c>
      <c r="G395" s="33" t="s">
        <v>42</v>
      </c>
      <c r="H395" s="36" t="s">
        <v>1312</v>
      </c>
      <c r="I395" s="45" t="s">
        <v>1145</v>
      </c>
      <c r="J395" s="45" t="s">
        <v>16</v>
      </c>
      <c r="K395" s="45"/>
      <c r="L395" s="45"/>
      <c r="M395" s="45" t="s">
        <v>452</v>
      </c>
      <c r="N395" s="45"/>
      <c r="O395" s="45"/>
      <c r="P395" s="45"/>
      <c r="Q395" s="33" t="s">
        <v>1311</v>
      </c>
      <c r="R395" s="33" t="s">
        <v>32</v>
      </c>
      <c r="S395" s="35">
        <v>2035.4</v>
      </c>
      <c r="T395" s="36" t="s">
        <v>469</v>
      </c>
      <c r="U395" s="33" t="s">
        <v>42</v>
      </c>
      <c r="V395" s="33" t="s">
        <v>42</v>
      </c>
      <c r="W395" s="45" t="s">
        <v>455</v>
      </c>
      <c r="X395" s="4" t="s">
        <v>42</v>
      </c>
      <c r="Y395" s="33" t="s">
        <v>424</v>
      </c>
      <c r="Z395" s="33" t="s">
        <v>446</v>
      </c>
      <c r="AA395" s="33" t="s">
        <v>455</v>
      </c>
      <c r="AB395" s="33" t="s">
        <v>446</v>
      </c>
      <c r="AC395" s="33" t="s">
        <v>455</v>
      </c>
    </row>
    <row r="396" spans="1:29" ht="65.25" customHeight="1">
      <c r="A396" s="44" t="s">
        <v>1308</v>
      </c>
      <c r="B396" s="24" t="s">
        <v>220</v>
      </c>
      <c r="C396" s="36"/>
      <c r="D396" s="45"/>
      <c r="E396" s="45" t="s">
        <v>222</v>
      </c>
      <c r="F396" s="36" t="s">
        <v>222</v>
      </c>
      <c r="G396" s="33" t="s">
        <v>42</v>
      </c>
      <c r="H396" s="36" t="s">
        <v>1313</v>
      </c>
      <c r="I396" s="45" t="s">
        <v>1314</v>
      </c>
      <c r="J396" s="45" t="s">
        <v>420</v>
      </c>
      <c r="K396" s="45"/>
      <c r="L396" s="45"/>
      <c r="M396" s="45" t="s">
        <v>521</v>
      </c>
      <c r="N396" s="45" t="s">
        <v>552</v>
      </c>
      <c r="O396" s="45"/>
      <c r="P396" s="45"/>
      <c r="Q396" s="36" t="s">
        <v>1315</v>
      </c>
      <c r="R396" s="36" t="s">
        <v>32</v>
      </c>
      <c r="S396" s="35">
        <v>16.510000000000002</v>
      </c>
      <c r="T396" s="36" t="s">
        <v>469</v>
      </c>
      <c r="U396" s="33" t="s">
        <v>42</v>
      </c>
      <c r="V396" s="33" t="s">
        <v>42</v>
      </c>
      <c r="W396" s="45" t="s">
        <v>31</v>
      </c>
      <c r="X396" s="4" t="s">
        <v>42</v>
      </c>
      <c r="Y396" s="33" t="s">
        <v>424</v>
      </c>
      <c r="Z396" s="33" t="s">
        <v>446</v>
      </c>
      <c r="AA396" s="36" t="s">
        <v>31</v>
      </c>
      <c r="AB396" s="33" t="s">
        <v>446</v>
      </c>
      <c r="AC396" s="33" t="s">
        <v>31</v>
      </c>
    </row>
    <row r="397" spans="1:29" ht="65.25" customHeight="1">
      <c r="A397" s="44" t="s">
        <v>1308</v>
      </c>
      <c r="B397" s="24" t="s">
        <v>1316</v>
      </c>
      <c r="C397" s="36"/>
      <c r="D397" s="45"/>
      <c r="E397" s="45" t="s">
        <v>222</v>
      </c>
      <c r="F397" s="36" t="s">
        <v>222</v>
      </c>
      <c r="G397" s="33" t="s">
        <v>42</v>
      </c>
      <c r="H397" s="36" t="s">
        <v>1317</v>
      </c>
      <c r="I397" s="45" t="s">
        <v>1318</v>
      </c>
      <c r="J397" s="45" t="s">
        <v>420</v>
      </c>
      <c r="K397" s="45"/>
      <c r="L397" s="45"/>
      <c r="M397" s="4" t="s">
        <v>435</v>
      </c>
      <c r="N397" s="4"/>
      <c r="O397" s="45"/>
      <c r="P397" s="45"/>
      <c r="Q397" s="36" t="s">
        <v>1319</v>
      </c>
      <c r="R397" s="36" t="s">
        <v>32</v>
      </c>
      <c r="S397" s="35">
        <v>1138.33</v>
      </c>
      <c r="T397" s="36" t="s">
        <v>469</v>
      </c>
      <c r="U397" s="33" t="s">
        <v>42</v>
      </c>
      <c r="V397" s="33" t="s">
        <v>42</v>
      </c>
      <c r="W397" s="45" t="s">
        <v>32</v>
      </c>
      <c r="X397" s="45" t="s">
        <v>42</v>
      </c>
      <c r="Y397" s="33" t="s">
        <v>424</v>
      </c>
      <c r="Z397" s="33" t="s">
        <v>446</v>
      </c>
      <c r="AA397" s="36" t="s">
        <v>32</v>
      </c>
      <c r="AB397" s="33" t="s">
        <v>425</v>
      </c>
      <c r="AC397" s="33" t="s">
        <v>42</v>
      </c>
    </row>
    <row r="398" spans="1:29" ht="65.25" customHeight="1">
      <c r="A398" s="44" t="s">
        <v>1308</v>
      </c>
      <c r="B398" s="24" t="s">
        <v>1316</v>
      </c>
      <c r="C398" s="36"/>
      <c r="D398" s="45"/>
      <c r="E398" s="45" t="s">
        <v>222</v>
      </c>
      <c r="F398" s="36" t="s">
        <v>222</v>
      </c>
      <c r="G398" s="33" t="s">
        <v>42</v>
      </c>
      <c r="H398" s="36" t="s">
        <v>1320</v>
      </c>
      <c r="I398" s="45" t="s">
        <v>1321</v>
      </c>
      <c r="J398" s="45" t="s">
        <v>16</v>
      </c>
      <c r="K398" s="45"/>
      <c r="L398" s="45"/>
      <c r="M398" s="45" t="s">
        <v>734</v>
      </c>
      <c r="N398" s="45"/>
      <c r="O398" s="45"/>
      <c r="P398" s="45"/>
      <c r="Q398" s="36" t="s">
        <v>1322</v>
      </c>
      <c r="R398" s="36" t="s">
        <v>32</v>
      </c>
      <c r="S398" s="35">
        <v>44.23</v>
      </c>
      <c r="T398" s="36" t="s">
        <v>469</v>
      </c>
      <c r="U398" s="33" t="s">
        <v>42</v>
      </c>
      <c r="V398" s="33" t="s">
        <v>42</v>
      </c>
      <c r="W398" s="45" t="s">
        <v>32</v>
      </c>
      <c r="X398" s="45" t="s">
        <v>42</v>
      </c>
      <c r="Y398" s="33" t="s">
        <v>424</v>
      </c>
      <c r="Z398" s="33" t="s">
        <v>446</v>
      </c>
      <c r="AA398" s="36" t="s">
        <v>32</v>
      </c>
      <c r="AB398" s="33" t="s">
        <v>446</v>
      </c>
      <c r="AC398" s="33" t="s">
        <v>32</v>
      </c>
    </row>
    <row r="399" spans="1:29" ht="65.25" customHeight="1">
      <c r="A399" s="44" t="s">
        <v>1308</v>
      </c>
      <c r="B399" s="24" t="s">
        <v>220</v>
      </c>
      <c r="C399" s="36"/>
      <c r="D399" s="45"/>
      <c r="E399" s="45" t="s">
        <v>222</v>
      </c>
      <c r="F399" s="36" t="s">
        <v>222</v>
      </c>
      <c r="G399" s="33" t="s">
        <v>42</v>
      </c>
      <c r="H399" s="36" t="s">
        <v>1323</v>
      </c>
      <c r="I399" s="45" t="s">
        <v>1165</v>
      </c>
      <c r="J399" s="45" t="s">
        <v>13</v>
      </c>
      <c r="K399" s="45"/>
      <c r="L399" s="45"/>
      <c r="M399" s="4" t="s">
        <v>527</v>
      </c>
      <c r="N399" s="45"/>
      <c r="O399" s="45"/>
      <c r="P399" s="45"/>
      <c r="Q399" s="36" t="s">
        <v>1324</v>
      </c>
      <c r="R399" s="36" t="s">
        <v>32</v>
      </c>
      <c r="S399" s="35">
        <v>338.05</v>
      </c>
      <c r="T399" s="36" t="s">
        <v>469</v>
      </c>
      <c r="U399" s="33" t="s">
        <v>42</v>
      </c>
      <c r="V399" s="33" t="s">
        <v>42</v>
      </c>
      <c r="W399" s="4" t="s">
        <v>838</v>
      </c>
      <c r="X399" s="45" t="s">
        <v>42</v>
      </c>
      <c r="Y399" s="33" t="s">
        <v>424</v>
      </c>
      <c r="Z399" s="33" t="s">
        <v>446</v>
      </c>
      <c r="AA399" s="36" t="s">
        <v>32</v>
      </c>
      <c r="AB399" s="33" t="s">
        <v>425</v>
      </c>
      <c r="AC399" s="33" t="s">
        <v>42</v>
      </c>
    </row>
    <row r="400" spans="1:29" ht="65.25" customHeight="1">
      <c r="A400" s="44" t="s">
        <v>1308</v>
      </c>
      <c r="B400" s="24" t="s">
        <v>220</v>
      </c>
      <c r="C400" s="36"/>
      <c r="D400" s="45"/>
      <c r="E400" s="45" t="s">
        <v>222</v>
      </c>
      <c r="F400" s="36" t="s">
        <v>222</v>
      </c>
      <c r="G400" s="33" t="s">
        <v>42</v>
      </c>
      <c r="H400" s="36" t="s">
        <v>1325</v>
      </c>
      <c r="I400" s="45" t="s">
        <v>1326</v>
      </c>
      <c r="J400" s="45" t="s">
        <v>17</v>
      </c>
      <c r="K400" s="45"/>
      <c r="L400" s="45"/>
      <c r="M400" s="45" t="s">
        <v>1327</v>
      </c>
      <c r="N400" s="4" t="s">
        <v>484</v>
      </c>
      <c r="O400" s="45"/>
      <c r="P400" s="45"/>
      <c r="Q400" s="36" t="s">
        <v>1328</v>
      </c>
      <c r="R400" s="36" t="s">
        <v>32</v>
      </c>
      <c r="S400" s="35">
        <v>21800.75</v>
      </c>
      <c r="T400" s="36" t="s">
        <v>469</v>
      </c>
      <c r="U400" s="33" t="s">
        <v>42</v>
      </c>
      <c r="V400" s="33" t="s">
        <v>42</v>
      </c>
      <c r="W400" s="45" t="s">
        <v>1329</v>
      </c>
      <c r="X400" s="4" t="s">
        <v>42</v>
      </c>
      <c r="Y400" s="33" t="s">
        <v>424</v>
      </c>
      <c r="Z400" s="33" t="s">
        <v>446</v>
      </c>
      <c r="AA400" s="45" t="s">
        <v>1329</v>
      </c>
      <c r="AB400" s="33" t="s">
        <v>446</v>
      </c>
      <c r="AC400" s="45" t="s">
        <v>1329</v>
      </c>
    </row>
    <row r="401" spans="1:29" ht="65.25" customHeight="1">
      <c r="A401" s="44" t="s">
        <v>1308</v>
      </c>
      <c r="B401" s="24" t="s">
        <v>220</v>
      </c>
      <c r="C401" s="36"/>
      <c r="D401" s="45"/>
      <c r="E401" s="45" t="s">
        <v>222</v>
      </c>
      <c r="F401" s="36" t="s">
        <v>222</v>
      </c>
      <c r="G401" s="33" t="s">
        <v>42</v>
      </c>
      <c r="H401" s="36" t="s">
        <v>1330</v>
      </c>
      <c r="I401" s="45" t="s">
        <v>1331</v>
      </c>
      <c r="J401" s="45" t="s">
        <v>557</v>
      </c>
      <c r="K401" s="45"/>
      <c r="L401" s="45"/>
      <c r="M401" s="4" t="s">
        <v>789</v>
      </c>
      <c r="N401" s="45"/>
      <c r="O401" s="45"/>
      <c r="P401" s="45"/>
      <c r="Q401" s="36" t="s">
        <v>1332</v>
      </c>
      <c r="R401" s="36" t="s">
        <v>32</v>
      </c>
      <c r="S401" s="35">
        <v>10638.08</v>
      </c>
      <c r="T401" s="36" t="s">
        <v>469</v>
      </c>
      <c r="U401" s="33" t="s">
        <v>42</v>
      </c>
      <c r="V401" s="33" t="s">
        <v>42</v>
      </c>
      <c r="W401" s="45" t="s">
        <v>1333</v>
      </c>
      <c r="X401" s="4" t="s">
        <v>42</v>
      </c>
      <c r="Y401" s="33" t="s">
        <v>424</v>
      </c>
      <c r="Z401" s="33" t="s">
        <v>446</v>
      </c>
      <c r="AA401" s="45" t="s">
        <v>1333</v>
      </c>
      <c r="AB401" s="33" t="s">
        <v>446</v>
      </c>
      <c r="AC401" s="45" t="s">
        <v>1333</v>
      </c>
    </row>
    <row r="402" spans="1:29" ht="65.25" customHeight="1">
      <c r="A402" s="44" t="s">
        <v>1308</v>
      </c>
      <c r="B402" s="24" t="s">
        <v>1316</v>
      </c>
      <c r="C402" s="36"/>
      <c r="D402" s="45"/>
      <c r="E402" s="45" t="s">
        <v>222</v>
      </c>
      <c r="F402" s="36" t="s">
        <v>222</v>
      </c>
      <c r="G402" s="33" t="s">
        <v>42</v>
      </c>
      <c r="H402" s="36" t="s">
        <v>1334</v>
      </c>
      <c r="I402" s="45" t="s">
        <v>1335</v>
      </c>
      <c r="J402" s="45" t="s">
        <v>557</v>
      </c>
      <c r="K402" s="45"/>
      <c r="L402" s="45"/>
      <c r="M402" s="4" t="s">
        <v>789</v>
      </c>
      <c r="N402" s="45"/>
      <c r="O402" s="45"/>
      <c r="P402" s="45"/>
      <c r="Q402" s="36" t="s">
        <v>1336</v>
      </c>
      <c r="R402" s="36" t="s">
        <v>32</v>
      </c>
      <c r="S402" s="35">
        <v>291.39999999999998</v>
      </c>
      <c r="T402" s="36" t="s">
        <v>469</v>
      </c>
      <c r="U402" s="33" t="s">
        <v>42</v>
      </c>
      <c r="V402" s="33" t="s">
        <v>42</v>
      </c>
      <c r="W402" s="45" t="s">
        <v>32</v>
      </c>
      <c r="X402" s="45" t="s">
        <v>42</v>
      </c>
      <c r="Y402" s="33" t="s">
        <v>424</v>
      </c>
      <c r="Z402" s="33" t="s">
        <v>425</v>
      </c>
      <c r="AA402" s="33" t="s">
        <v>42</v>
      </c>
      <c r="AB402" s="33" t="s">
        <v>425</v>
      </c>
      <c r="AC402" s="33" t="s">
        <v>42</v>
      </c>
    </row>
    <row r="403" spans="1:29" s="4" customFormat="1" ht="65.25" customHeight="1">
      <c r="A403" s="44" t="s">
        <v>1308</v>
      </c>
      <c r="B403" s="24" t="s">
        <v>220</v>
      </c>
      <c r="C403" s="36"/>
      <c r="D403" s="45"/>
      <c r="E403" s="45" t="s">
        <v>222</v>
      </c>
      <c r="F403" s="36" t="s">
        <v>222</v>
      </c>
      <c r="G403" s="33" t="s">
        <v>42</v>
      </c>
      <c r="H403" s="36" t="s">
        <v>1337</v>
      </c>
      <c r="I403" s="45" t="s">
        <v>1338</v>
      </c>
      <c r="J403" s="45" t="s">
        <v>18</v>
      </c>
      <c r="K403" s="45"/>
      <c r="L403" s="45"/>
      <c r="M403" s="45" t="s">
        <v>559</v>
      </c>
      <c r="N403" s="45" t="s">
        <v>552</v>
      </c>
      <c r="O403" s="45"/>
      <c r="P403" s="45"/>
      <c r="Q403" s="36" t="s">
        <v>1339</v>
      </c>
      <c r="R403" s="36" t="s">
        <v>32</v>
      </c>
      <c r="S403" s="35">
        <v>1070</v>
      </c>
      <c r="T403" s="36" t="s">
        <v>469</v>
      </c>
      <c r="U403" s="33" t="s">
        <v>42</v>
      </c>
      <c r="V403" s="33" t="s">
        <v>42</v>
      </c>
      <c r="W403" s="45" t="s">
        <v>604</v>
      </c>
      <c r="X403" s="4" t="s">
        <v>42</v>
      </c>
      <c r="Y403" s="33" t="s">
        <v>424</v>
      </c>
      <c r="Z403" s="33" t="s">
        <v>425</v>
      </c>
      <c r="AA403" s="36" t="s">
        <v>42</v>
      </c>
      <c r="AB403" s="33" t="s">
        <v>425</v>
      </c>
      <c r="AC403" s="33" t="s">
        <v>42</v>
      </c>
    </row>
    <row r="404" spans="1:29" s="4" customFormat="1" ht="65.25" customHeight="1">
      <c r="A404" s="4" t="s">
        <v>223</v>
      </c>
      <c r="B404" s="16" t="s">
        <v>224</v>
      </c>
      <c r="D404" s="16"/>
      <c r="E404" s="4" t="s">
        <v>227</v>
      </c>
      <c r="F404" s="4" t="s">
        <v>228</v>
      </c>
      <c r="G404" s="33" t="s">
        <v>42</v>
      </c>
      <c r="H404" s="42" t="s">
        <v>1340</v>
      </c>
      <c r="I404" s="45" t="s">
        <v>1341</v>
      </c>
      <c r="J404" s="45" t="s">
        <v>13</v>
      </c>
      <c r="K404" s="45"/>
      <c r="L404" s="45"/>
      <c r="M404" s="4" t="s">
        <v>473</v>
      </c>
      <c r="Q404" s="36" t="s">
        <v>1342</v>
      </c>
      <c r="R404" s="33" t="s">
        <v>42</v>
      </c>
      <c r="S404" s="36" t="s">
        <v>32</v>
      </c>
      <c r="T404" s="35" t="s">
        <v>42</v>
      </c>
      <c r="U404" s="36" t="s">
        <v>42</v>
      </c>
      <c r="V404" s="36" t="s">
        <v>42</v>
      </c>
      <c r="W404" s="45" t="s">
        <v>42</v>
      </c>
      <c r="X404" s="45" t="s">
        <v>42</v>
      </c>
      <c r="Y404" s="33" t="s">
        <v>425</v>
      </c>
      <c r="Z404" s="33" t="s">
        <v>446</v>
      </c>
      <c r="AA404" s="36" t="s">
        <v>32</v>
      </c>
      <c r="AB404" s="33" t="s">
        <v>425</v>
      </c>
      <c r="AC404" s="33" t="s">
        <v>42</v>
      </c>
    </row>
    <row r="405" spans="1:29" s="4" customFormat="1" ht="65.25" customHeight="1">
      <c r="A405" s="4" t="s">
        <v>223</v>
      </c>
      <c r="B405" s="16" t="s">
        <v>224</v>
      </c>
      <c r="D405" s="16"/>
      <c r="E405" s="4" t="s">
        <v>227</v>
      </c>
      <c r="F405" s="4" t="s">
        <v>228</v>
      </c>
      <c r="G405" s="33" t="s">
        <v>42</v>
      </c>
      <c r="H405" s="36" t="s">
        <v>1343</v>
      </c>
      <c r="I405" s="45" t="s">
        <v>1344</v>
      </c>
      <c r="J405" s="45" t="s">
        <v>13</v>
      </c>
      <c r="K405" s="45"/>
      <c r="L405" s="45"/>
      <c r="M405" s="4" t="s">
        <v>527</v>
      </c>
      <c r="N405" s="4" t="s">
        <v>429</v>
      </c>
      <c r="P405" s="45"/>
      <c r="Q405" s="36" t="s">
        <v>1342</v>
      </c>
      <c r="R405" s="36" t="s">
        <v>32</v>
      </c>
      <c r="S405" s="35">
        <v>33919</v>
      </c>
      <c r="T405" s="36" t="s">
        <v>469</v>
      </c>
      <c r="U405" s="36" t="s">
        <v>42</v>
      </c>
      <c r="V405" s="36" t="s">
        <v>42</v>
      </c>
      <c r="W405" s="4" t="s">
        <v>838</v>
      </c>
      <c r="X405" s="45" t="s">
        <v>31</v>
      </c>
      <c r="Y405" s="33" t="s">
        <v>425</v>
      </c>
      <c r="Z405" s="33" t="s">
        <v>446</v>
      </c>
      <c r="AA405" s="36" t="s">
        <v>32</v>
      </c>
      <c r="AB405" s="33" t="s">
        <v>425</v>
      </c>
      <c r="AC405" s="33" t="s">
        <v>42</v>
      </c>
    </row>
    <row r="406" spans="1:29" s="4" customFormat="1" ht="65.25" customHeight="1">
      <c r="A406" s="4" t="s">
        <v>223</v>
      </c>
      <c r="B406" s="16" t="s">
        <v>224</v>
      </c>
      <c r="D406" s="16"/>
      <c r="E406" s="4" t="s">
        <v>227</v>
      </c>
      <c r="F406" s="4" t="s">
        <v>228</v>
      </c>
      <c r="G406" s="33" t="s">
        <v>42</v>
      </c>
      <c r="H406" s="36" t="s">
        <v>1345</v>
      </c>
      <c r="I406" s="45" t="s">
        <v>1346</v>
      </c>
      <c r="J406" s="45" t="s">
        <v>13</v>
      </c>
      <c r="K406" s="45"/>
      <c r="L406" s="45"/>
      <c r="M406" s="4" t="s">
        <v>429</v>
      </c>
      <c r="N406" s="45" t="s">
        <v>428</v>
      </c>
      <c r="O406" s="42"/>
      <c r="P406" s="45"/>
      <c r="Q406" s="4" t="s">
        <v>1347</v>
      </c>
      <c r="R406" s="33" t="s">
        <v>42</v>
      </c>
      <c r="S406" s="36" t="s">
        <v>32</v>
      </c>
      <c r="T406" s="35" t="s">
        <v>42</v>
      </c>
      <c r="U406" s="36" t="s">
        <v>42</v>
      </c>
      <c r="V406" s="36" t="s">
        <v>42</v>
      </c>
      <c r="W406" s="4" t="s">
        <v>42</v>
      </c>
      <c r="X406" s="45" t="s">
        <v>42</v>
      </c>
      <c r="Y406" s="33" t="s">
        <v>425</v>
      </c>
      <c r="Z406" s="33" t="s">
        <v>446</v>
      </c>
      <c r="AA406" s="36" t="s">
        <v>32</v>
      </c>
      <c r="AB406" s="33" t="s">
        <v>425</v>
      </c>
      <c r="AC406" s="33" t="s">
        <v>42</v>
      </c>
    </row>
    <row r="407" spans="1:29" s="4" customFormat="1" ht="65.25" customHeight="1">
      <c r="A407" s="4" t="s">
        <v>223</v>
      </c>
      <c r="B407" s="16" t="s">
        <v>224</v>
      </c>
      <c r="D407" s="16"/>
      <c r="E407" s="4" t="s">
        <v>227</v>
      </c>
      <c r="F407" s="4" t="s">
        <v>228</v>
      </c>
      <c r="G407" s="33" t="s">
        <v>42</v>
      </c>
      <c r="H407" s="36" t="s">
        <v>1348</v>
      </c>
      <c r="I407" s="45" t="s">
        <v>1349</v>
      </c>
      <c r="J407" s="45" t="s">
        <v>13</v>
      </c>
      <c r="K407" s="45"/>
      <c r="L407" s="45"/>
      <c r="M407" s="45" t="s">
        <v>428</v>
      </c>
      <c r="N407" s="45"/>
      <c r="O407" s="45"/>
      <c r="P407" s="45"/>
      <c r="Q407" s="4" t="s">
        <v>1350</v>
      </c>
      <c r="R407" s="36" t="s">
        <v>32</v>
      </c>
      <c r="S407" s="35">
        <f>24315+40135+6023</f>
        <v>70473</v>
      </c>
      <c r="T407" s="36" t="s">
        <v>469</v>
      </c>
      <c r="U407" s="36" t="s">
        <v>42</v>
      </c>
      <c r="V407" s="36" t="s">
        <v>42</v>
      </c>
      <c r="W407" s="4" t="s">
        <v>838</v>
      </c>
      <c r="X407" s="45" t="s">
        <v>42</v>
      </c>
      <c r="Y407" s="33" t="s">
        <v>425</v>
      </c>
      <c r="Z407" s="33" t="s">
        <v>446</v>
      </c>
      <c r="AA407" s="36" t="s">
        <v>32</v>
      </c>
      <c r="AB407" s="33" t="s">
        <v>425</v>
      </c>
      <c r="AC407" s="33" t="s">
        <v>42</v>
      </c>
    </row>
    <row r="408" spans="1:29" s="4" customFormat="1" ht="65.25" customHeight="1">
      <c r="A408" s="4" t="s">
        <v>223</v>
      </c>
      <c r="B408" s="16" t="s">
        <v>224</v>
      </c>
      <c r="D408" s="16"/>
      <c r="E408" s="4" t="s">
        <v>227</v>
      </c>
      <c r="F408" s="4" t="s">
        <v>228</v>
      </c>
      <c r="G408" s="33" t="s">
        <v>42</v>
      </c>
      <c r="H408" s="46" t="s">
        <v>1351</v>
      </c>
      <c r="I408" s="45" t="s">
        <v>1352</v>
      </c>
      <c r="J408" s="45" t="s">
        <v>420</v>
      </c>
      <c r="K408" s="45"/>
      <c r="L408" s="45"/>
      <c r="M408" s="45" t="s">
        <v>421</v>
      </c>
      <c r="N408" s="45" t="s">
        <v>423</v>
      </c>
      <c r="O408" s="45" t="s">
        <v>461</v>
      </c>
      <c r="P408" s="45"/>
      <c r="Q408" s="4" t="s">
        <v>1353</v>
      </c>
      <c r="R408" s="36" t="s">
        <v>32</v>
      </c>
      <c r="S408" s="35" t="s">
        <v>1354</v>
      </c>
      <c r="T408" s="36" t="s">
        <v>32</v>
      </c>
      <c r="U408" s="36" t="s">
        <v>42</v>
      </c>
      <c r="V408" s="36" t="s">
        <v>42</v>
      </c>
      <c r="W408" s="45" t="s">
        <v>31</v>
      </c>
      <c r="X408" s="4" t="s">
        <v>42</v>
      </c>
      <c r="Y408" s="33" t="s">
        <v>425</v>
      </c>
      <c r="Z408" s="33" t="s">
        <v>425</v>
      </c>
      <c r="AA408" s="36" t="s">
        <v>32</v>
      </c>
      <c r="AB408" s="33" t="s">
        <v>425</v>
      </c>
      <c r="AC408" s="33" t="s">
        <v>42</v>
      </c>
    </row>
    <row r="409" spans="1:29" s="4" customFormat="1" ht="65.25" customHeight="1">
      <c r="A409" s="4" t="s">
        <v>223</v>
      </c>
      <c r="B409" s="16" t="s">
        <v>224</v>
      </c>
      <c r="D409" s="16"/>
      <c r="E409" s="4" t="s">
        <v>227</v>
      </c>
      <c r="F409" s="4" t="s">
        <v>228</v>
      </c>
      <c r="G409" s="33" t="s">
        <v>42</v>
      </c>
      <c r="H409" s="46" t="s">
        <v>1355</v>
      </c>
      <c r="I409" s="45" t="s">
        <v>1356</v>
      </c>
      <c r="J409" s="45" t="s">
        <v>420</v>
      </c>
      <c r="K409" s="45"/>
      <c r="L409" s="45"/>
      <c r="M409" s="45" t="s">
        <v>421</v>
      </c>
      <c r="N409" s="45" t="s">
        <v>423</v>
      </c>
      <c r="O409" s="45"/>
      <c r="P409" s="45"/>
      <c r="Q409" s="4" t="s">
        <v>1357</v>
      </c>
      <c r="R409" s="36" t="s">
        <v>32</v>
      </c>
      <c r="S409" s="35" t="s">
        <v>1354</v>
      </c>
      <c r="T409" s="36" t="s">
        <v>32</v>
      </c>
      <c r="U409" s="36" t="s">
        <v>42</v>
      </c>
      <c r="V409" s="36" t="s">
        <v>42</v>
      </c>
      <c r="W409" s="45" t="s">
        <v>31</v>
      </c>
      <c r="X409" s="4" t="s">
        <v>42</v>
      </c>
      <c r="Y409" s="33" t="s">
        <v>425</v>
      </c>
      <c r="Z409" s="33" t="s">
        <v>425</v>
      </c>
      <c r="AA409" s="36" t="s">
        <v>32</v>
      </c>
      <c r="AB409" s="33" t="s">
        <v>425</v>
      </c>
      <c r="AC409" s="33" t="s">
        <v>42</v>
      </c>
    </row>
    <row r="410" spans="1:29" s="4" customFormat="1" ht="65.25" customHeight="1">
      <c r="A410" s="4" t="s">
        <v>223</v>
      </c>
      <c r="B410" s="16" t="s">
        <v>224</v>
      </c>
      <c r="D410" s="16"/>
      <c r="E410" s="4" t="s">
        <v>227</v>
      </c>
      <c r="F410" s="4" t="s">
        <v>228</v>
      </c>
      <c r="G410" s="33" t="s">
        <v>42</v>
      </c>
      <c r="H410" s="46" t="s">
        <v>1358</v>
      </c>
      <c r="I410" s="45" t="s">
        <v>1359</v>
      </c>
      <c r="J410" s="45" t="s">
        <v>420</v>
      </c>
      <c r="K410" s="45"/>
      <c r="L410" s="45"/>
      <c r="M410" s="45" t="s">
        <v>521</v>
      </c>
      <c r="N410" s="4" t="s">
        <v>541</v>
      </c>
      <c r="P410" s="45"/>
      <c r="Q410" s="4" t="s">
        <v>1360</v>
      </c>
      <c r="R410" s="36" t="s">
        <v>32</v>
      </c>
      <c r="S410" s="35" t="s">
        <v>1354</v>
      </c>
      <c r="T410" s="36" t="s">
        <v>32</v>
      </c>
      <c r="U410" s="36" t="s">
        <v>42</v>
      </c>
      <c r="V410" s="36" t="s">
        <v>42</v>
      </c>
      <c r="W410" s="45" t="s">
        <v>31</v>
      </c>
      <c r="X410" s="4" t="s">
        <v>42</v>
      </c>
      <c r="Y410" s="33" t="s">
        <v>425</v>
      </c>
      <c r="Z410" s="33" t="s">
        <v>425</v>
      </c>
      <c r="AA410" s="36" t="s">
        <v>32</v>
      </c>
      <c r="AB410" s="33" t="s">
        <v>425</v>
      </c>
      <c r="AC410" s="33" t="s">
        <v>42</v>
      </c>
    </row>
    <row r="411" spans="1:29" s="4" customFormat="1" ht="65.25" customHeight="1">
      <c r="A411" s="4" t="s">
        <v>223</v>
      </c>
      <c r="B411" s="16" t="s">
        <v>224</v>
      </c>
      <c r="D411" s="16"/>
      <c r="E411" s="4" t="s">
        <v>227</v>
      </c>
      <c r="F411" s="4" t="s">
        <v>228</v>
      </c>
      <c r="G411" s="33" t="s">
        <v>42</v>
      </c>
      <c r="H411" s="46" t="s">
        <v>1361</v>
      </c>
      <c r="I411" s="45" t="s">
        <v>1362</v>
      </c>
      <c r="J411" s="45" t="s">
        <v>16</v>
      </c>
      <c r="K411" s="45"/>
      <c r="L411" s="45"/>
      <c r="M411" s="4" t="s">
        <v>510</v>
      </c>
      <c r="N411" s="45"/>
      <c r="O411" s="45"/>
      <c r="P411" s="45"/>
      <c r="Q411" s="4" t="s">
        <v>1363</v>
      </c>
      <c r="R411" s="36" t="s">
        <v>32</v>
      </c>
      <c r="S411" s="33" t="s">
        <v>1364</v>
      </c>
      <c r="T411" s="36" t="s">
        <v>32</v>
      </c>
      <c r="U411" s="36" t="s">
        <v>42</v>
      </c>
      <c r="V411" s="36" t="s">
        <v>42</v>
      </c>
      <c r="W411" s="45" t="s">
        <v>31</v>
      </c>
      <c r="X411" s="4" t="s">
        <v>42</v>
      </c>
      <c r="Y411" s="33" t="s">
        <v>425</v>
      </c>
      <c r="Z411" s="33" t="s">
        <v>425</v>
      </c>
      <c r="AA411" s="36" t="s">
        <v>32</v>
      </c>
      <c r="AB411" s="33" t="s">
        <v>425</v>
      </c>
      <c r="AC411" s="33" t="s">
        <v>42</v>
      </c>
    </row>
    <row r="412" spans="1:29" s="4" customFormat="1" ht="65.25" customHeight="1">
      <c r="A412" s="4" t="s">
        <v>223</v>
      </c>
      <c r="B412" s="16" t="s">
        <v>224</v>
      </c>
      <c r="D412" s="16"/>
      <c r="E412" s="4" t="s">
        <v>227</v>
      </c>
      <c r="F412" s="4" t="s">
        <v>228</v>
      </c>
      <c r="G412" s="33" t="s">
        <v>42</v>
      </c>
      <c r="H412" s="42" t="s">
        <v>1365</v>
      </c>
      <c r="I412" s="45" t="s">
        <v>1366</v>
      </c>
      <c r="J412" s="45" t="s">
        <v>16</v>
      </c>
      <c r="K412" s="45"/>
      <c r="L412" s="45"/>
      <c r="M412" s="45" t="s">
        <v>734</v>
      </c>
      <c r="N412" s="45"/>
      <c r="O412" s="45"/>
      <c r="P412" s="45"/>
      <c r="Q412" s="4" t="s">
        <v>1367</v>
      </c>
      <c r="R412" s="36" t="s">
        <v>32</v>
      </c>
      <c r="S412" s="33" t="s">
        <v>1364</v>
      </c>
      <c r="T412" s="36" t="s">
        <v>32</v>
      </c>
      <c r="U412" s="36" t="s">
        <v>42</v>
      </c>
      <c r="V412" s="36" t="s">
        <v>42</v>
      </c>
      <c r="W412" s="45" t="s">
        <v>31</v>
      </c>
      <c r="X412" s="4" t="s">
        <v>42</v>
      </c>
      <c r="Y412" s="33" t="s">
        <v>425</v>
      </c>
      <c r="Z412" s="33" t="s">
        <v>425</v>
      </c>
      <c r="AA412" s="36" t="s">
        <v>32</v>
      </c>
      <c r="AB412" s="33" t="s">
        <v>425</v>
      </c>
      <c r="AC412" s="33" t="s">
        <v>42</v>
      </c>
    </row>
    <row r="413" spans="1:29" s="4" customFormat="1" ht="65.25" customHeight="1">
      <c r="A413" s="4" t="s">
        <v>223</v>
      </c>
      <c r="B413" s="16" t="s">
        <v>224</v>
      </c>
      <c r="D413" s="16"/>
      <c r="E413" s="4" t="s">
        <v>227</v>
      </c>
      <c r="F413" s="4" t="s">
        <v>228</v>
      </c>
      <c r="G413" s="33" t="s">
        <v>42</v>
      </c>
      <c r="H413" s="46" t="s">
        <v>1368</v>
      </c>
      <c r="I413" s="45" t="s">
        <v>1369</v>
      </c>
      <c r="J413" s="45" t="s">
        <v>16</v>
      </c>
      <c r="K413" s="45" t="s">
        <v>557</v>
      </c>
      <c r="L413" s="45"/>
      <c r="M413" s="45" t="s">
        <v>572</v>
      </c>
      <c r="N413" s="45" t="s">
        <v>789</v>
      </c>
      <c r="O413" s="45"/>
      <c r="P413" s="45"/>
      <c r="Q413" s="4" t="s">
        <v>1370</v>
      </c>
      <c r="R413" s="36" t="s">
        <v>32</v>
      </c>
      <c r="S413" s="33" t="s">
        <v>1364</v>
      </c>
      <c r="T413" s="36" t="s">
        <v>32</v>
      </c>
      <c r="U413" s="36" t="s">
        <v>42</v>
      </c>
      <c r="V413" s="36" t="s">
        <v>42</v>
      </c>
      <c r="W413" s="45" t="s">
        <v>31</v>
      </c>
      <c r="X413" s="4" t="s">
        <v>42</v>
      </c>
      <c r="Y413" s="33" t="s">
        <v>425</v>
      </c>
      <c r="Z413" s="33" t="s">
        <v>425</v>
      </c>
      <c r="AA413" s="36" t="s">
        <v>32</v>
      </c>
      <c r="AB413" s="33" t="s">
        <v>425</v>
      </c>
      <c r="AC413" s="33" t="s">
        <v>42</v>
      </c>
    </row>
    <row r="414" spans="1:29" s="4" customFormat="1" ht="65.25" customHeight="1">
      <c r="A414" s="4" t="s">
        <v>223</v>
      </c>
      <c r="B414" s="16" t="s">
        <v>224</v>
      </c>
      <c r="D414" s="16"/>
      <c r="E414" s="4" t="s">
        <v>227</v>
      </c>
      <c r="F414" s="4" t="s">
        <v>228</v>
      </c>
      <c r="G414" s="33" t="s">
        <v>42</v>
      </c>
      <c r="H414" s="42" t="s">
        <v>1371</v>
      </c>
      <c r="I414" s="45" t="s">
        <v>1372</v>
      </c>
      <c r="J414" s="45" t="s">
        <v>16</v>
      </c>
      <c r="K414" s="45"/>
      <c r="L414" s="45"/>
      <c r="M414" s="4" t="s">
        <v>458</v>
      </c>
      <c r="N414" s="45" t="s">
        <v>452</v>
      </c>
      <c r="O414" s="45"/>
      <c r="P414" s="45"/>
      <c r="Q414" s="4" t="s">
        <v>1373</v>
      </c>
      <c r="R414" s="36" t="s">
        <v>32</v>
      </c>
      <c r="S414" s="33" t="s">
        <v>1364</v>
      </c>
      <c r="T414" s="36" t="s">
        <v>32</v>
      </c>
      <c r="U414" s="36" t="s">
        <v>42</v>
      </c>
      <c r="V414" s="36" t="s">
        <v>42</v>
      </c>
      <c r="W414" s="45" t="s">
        <v>31</v>
      </c>
      <c r="X414" s="4" t="s">
        <v>42</v>
      </c>
      <c r="Y414" s="33" t="s">
        <v>425</v>
      </c>
      <c r="Z414" s="33" t="s">
        <v>425</v>
      </c>
      <c r="AA414" s="36" t="s">
        <v>32</v>
      </c>
      <c r="AB414" s="33" t="s">
        <v>425</v>
      </c>
      <c r="AC414" s="33" t="s">
        <v>42</v>
      </c>
    </row>
    <row r="415" spans="1:29" s="4" customFormat="1" ht="65.25" customHeight="1">
      <c r="A415" s="4" t="s">
        <v>223</v>
      </c>
      <c r="B415" s="16" t="s">
        <v>224</v>
      </c>
      <c r="D415" s="16"/>
      <c r="E415" s="4" t="s">
        <v>227</v>
      </c>
      <c r="F415" s="4" t="s">
        <v>228</v>
      </c>
      <c r="G415" s="33" t="s">
        <v>42</v>
      </c>
      <c r="H415" s="42" t="s">
        <v>1374</v>
      </c>
      <c r="I415" s="45" t="s">
        <v>1375</v>
      </c>
      <c r="J415" s="45" t="s">
        <v>16</v>
      </c>
      <c r="K415" s="45"/>
      <c r="L415" s="45"/>
      <c r="M415" s="4" t="s">
        <v>598</v>
      </c>
      <c r="N415" s="45"/>
      <c r="O415" s="45"/>
      <c r="P415" s="45"/>
      <c r="Q415" s="4" t="s">
        <v>1376</v>
      </c>
      <c r="R415" s="36" t="s">
        <v>32</v>
      </c>
      <c r="S415" s="33" t="s">
        <v>1364</v>
      </c>
      <c r="T415" s="36" t="s">
        <v>32</v>
      </c>
      <c r="U415" s="36" t="s">
        <v>42</v>
      </c>
      <c r="V415" s="36" t="s">
        <v>42</v>
      </c>
      <c r="W415" s="45" t="s">
        <v>31</v>
      </c>
      <c r="X415" s="4" t="s">
        <v>42</v>
      </c>
      <c r="Y415" s="33" t="s">
        <v>425</v>
      </c>
      <c r="Z415" s="33" t="s">
        <v>425</v>
      </c>
      <c r="AA415" s="36" t="s">
        <v>32</v>
      </c>
      <c r="AB415" s="33" t="s">
        <v>425</v>
      </c>
      <c r="AC415" s="33" t="s">
        <v>42</v>
      </c>
    </row>
    <row r="416" spans="1:29" s="4" customFormat="1" ht="65.25" customHeight="1">
      <c r="A416" s="4" t="s">
        <v>223</v>
      </c>
      <c r="B416" s="16" t="s">
        <v>224</v>
      </c>
      <c r="D416" s="16"/>
      <c r="E416" s="4" t="s">
        <v>227</v>
      </c>
      <c r="F416" s="4" t="s">
        <v>228</v>
      </c>
      <c r="G416" s="33" t="s">
        <v>42</v>
      </c>
      <c r="H416" s="42" t="s">
        <v>1377</v>
      </c>
      <c r="I416" s="45" t="s">
        <v>1378</v>
      </c>
      <c r="J416" s="45" t="s">
        <v>16</v>
      </c>
      <c r="K416" s="45"/>
      <c r="L416" s="45"/>
      <c r="M416" s="4" t="s">
        <v>510</v>
      </c>
      <c r="N416" s="45"/>
      <c r="O416" s="45"/>
      <c r="P416" s="45"/>
      <c r="Q416" s="4" t="s">
        <v>1350</v>
      </c>
      <c r="R416" s="36" t="s">
        <v>32</v>
      </c>
      <c r="S416" s="33" t="s">
        <v>1364</v>
      </c>
      <c r="T416" s="36" t="s">
        <v>32</v>
      </c>
      <c r="U416" s="36" t="s">
        <v>42</v>
      </c>
      <c r="V416" s="36" t="s">
        <v>42</v>
      </c>
      <c r="W416" s="45" t="s">
        <v>31</v>
      </c>
      <c r="X416" s="4" t="s">
        <v>42</v>
      </c>
      <c r="Y416" s="33" t="s">
        <v>425</v>
      </c>
      <c r="Z416" s="33" t="s">
        <v>425</v>
      </c>
      <c r="AA416" s="36" t="s">
        <v>32</v>
      </c>
      <c r="AB416" s="33" t="s">
        <v>425</v>
      </c>
      <c r="AC416" s="33" t="s">
        <v>42</v>
      </c>
    </row>
    <row r="417" spans="1:29" s="4" customFormat="1" ht="65.25" customHeight="1">
      <c r="A417" s="4" t="s">
        <v>223</v>
      </c>
      <c r="B417" s="16" t="s">
        <v>224</v>
      </c>
      <c r="D417" s="16"/>
      <c r="E417" s="4" t="s">
        <v>227</v>
      </c>
      <c r="F417" s="4" t="s">
        <v>228</v>
      </c>
      <c r="G417" s="33" t="s">
        <v>42</v>
      </c>
      <c r="H417" s="42" t="s">
        <v>1379</v>
      </c>
      <c r="I417" s="45" t="s">
        <v>1380</v>
      </c>
      <c r="J417" s="45" t="s">
        <v>13</v>
      </c>
      <c r="K417" s="45"/>
      <c r="L417" s="45"/>
      <c r="M417" s="4" t="s">
        <v>527</v>
      </c>
      <c r="N417" s="4" t="s">
        <v>429</v>
      </c>
      <c r="O417" s="4" t="s">
        <v>428</v>
      </c>
      <c r="P417" s="45"/>
      <c r="Q417" s="4" t="s">
        <v>1381</v>
      </c>
      <c r="R417" s="36" t="s">
        <v>32</v>
      </c>
      <c r="S417" s="35">
        <v>357</v>
      </c>
      <c r="T417" s="36" t="s">
        <v>469</v>
      </c>
      <c r="U417" s="36" t="s">
        <v>42</v>
      </c>
      <c r="V417" s="36" t="s">
        <v>42</v>
      </c>
      <c r="W417" s="45" t="s">
        <v>31</v>
      </c>
      <c r="X417" s="4" t="s">
        <v>42</v>
      </c>
      <c r="Y417" s="33" t="s">
        <v>425</v>
      </c>
      <c r="Z417" s="33" t="s">
        <v>425</v>
      </c>
      <c r="AA417" s="36" t="s">
        <v>32</v>
      </c>
      <c r="AB417" s="33" t="s">
        <v>425</v>
      </c>
      <c r="AC417" s="33" t="s">
        <v>42</v>
      </c>
    </row>
    <row r="418" spans="1:29" s="4" customFormat="1" ht="65.25" customHeight="1">
      <c r="A418" s="4" t="s">
        <v>223</v>
      </c>
      <c r="B418" s="16" t="s">
        <v>224</v>
      </c>
      <c r="D418" s="16"/>
      <c r="E418" s="4" t="s">
        <v>227</v>
      </c>
      <c r="F418" s="4" t="s">
        <v>228</v>
      </c>
      <c r="G418" s="33" t="s">
        <v>42</v>
      </c>
      <c r="H418" s="46" t="s">
        <v>1382</v>
      </c>
      <c r="I418" s="45" t="s">
        <v>1383</v>
      </c>
      <c r="J418" s="45" t="s">
        <v>420</v>
      </c>
      <c r="K418" s="45"/>
      <c r="L418" s="45"/>
      <c r="M418" s="45" t="s">
        <v>981</v>
      </c>
      <c r="N418" s="45" t="s">
        <v>808</v>
      </c>
      <c r="O418" s="45"/>
      <c r="P418" s="45"/>
      <c r="Q418" s="4" t="s">
        <v>1342</v>
      </c>
      <c r="R418" s="33" t="s">
        <v>42</v>
      </c>
      <c r="S418" s="33" t="s">
        <v>32</v>
      </c>
      <c r="T418" s="35" t="s">
        <v>42</v>
      </c>
      <c r="U418" s="36" t="s">
        <v>42</v>
      </c>
      <c r="V418" s="36" t="s">
        <v>42</v>
      </c>
      <c r="W418" s="4" t="s">
        <v>42</v>
      </c>
      <c r="X418" s="4" t="s">
        <v>42</v>
      </c>
      <c r="Y418" s="33" t="s">
        <v>425</v>
      </c>
      <c r="Z418" s="33" t="s">
        <v>425</v>
      </c>
      <c r="AA418" s="36" t="s">
        <v>32</v>
      </c>
      <c r="AB418" s="33" t="s">
        <v>425</v>
      </c>
      <c r="AC418" s="33" t="s">
        <v>42</v>
      </c>
    </row>
    <row r="419" spans="1:29" s="4" customFormat="1" ht="65.25" customHeight="1">
      <c r="A419" s="4" t="s">
        <v>223</v>
      </c>
      <c r="B419" s="16" t="s">
        <v>224</v>
      </c>
      <c r="D419" s="16"/>
      <c r="E419" s="4" t="s">
        <v>227</v>
      </c>
      <c r="F419" s="4" t="s">
        <v>228</v>
      </c>
      <c r="G419" s="33" t="s">
        <v>42</v>
      </c>
      <c r="H419" s="42" t="s">
        <v>1384</v>
      </c>
      <c r="I419" s="45" t="s">
        <v>1385</v>
      </c>
      <c r="J419" s="45" t="s">
        <v>17</v>
      </c>
      <c r="K419" s="45"/>
      <c r="L419" s="45"/>
      <c r="M419" s="45" t="s">
        <v>845</v>
      </c>
      <c r="N419" s="45" t="s">
        <v>528</v>
      </c>
      <c r="O419" s="45" t="s">
        <v>484</v>
      </c>
      <c r="P419" s="45"/>
      <c r="Q419" s="4" t="s">
        <v>1342</v>
      </c>
      <c r="R419" s="33" t="s">
        <v>42</v>
      </c>
      <c r="S419" s="33" t="s">
        <v>32</v>
      </c>
      <c r="T419" s="35" t="s">
        <v>42</v>
      </c>
      <c r="U419" s="36" t="s">
        <v>42</v>
      </c>
      <c r="V419" s="36" t="s">
        <v>42</v>
      </c>
      <c r="W419" s="4" t="s">
        <v>42</v>
      </c>
      <c r="X419" s="4" t="s">
        <v>42</v>
      </c>
      <c r="Y419" s="33" t="s">
        <v>425</v>
      </c>
      <c r="Z419" s="33" t="s">
        <v>425</v>
      </c>
      <c r="AA419" s="36" t="s">
        <v>32</v>
      </c>
      <c r="AB419" s="33" t="s">
        <v>425</v>
      </c>
      <c r="AC419" s="33" t="s">
        <v>42</v>
      </c>
    </row>
    <row r="420" spans="1:29" s="4" customFormat="1" ht="65.25" customHeight="1">
      <c r="A420" s="4" t="s">
        <v>223</v>
      </c>
      <c r="B420" s="16" t="s">
        <v>224</v>
      </c>
      <c r="D420" s="16"/>
      <c r="E420" s="4" t="s">
        <v>227</v>
      </c>
      <c r="F420" s="4" t="s">
        <v>228</v>
      </c>
      <c r="G420" s="33" t="s">
        <v>42</v>
      </c>
      <c r="H420" s="42" t="s">
        <v>1386</v>
      </c>
      <c r="I420" s="45" t="s">
        <v>1387</v>
      </c>
      <c r="J420" s="45" t="s">
        <v>17</v>
      </c>
      <c r="K420" s="45"/>
      <c r="L420" s="45"/>
      <c r="M420" s="45" t="s">
        <v>551</v>
      </c>
      <c r="N420" s="45" t="s">
        <v>524</v>
      </c>
      <c r="O420" s="45"/>
      <c r="P420" s="45"/>
      <c r="Q420" s="4" t="s">
        <v>1388</v>
      </c>
      <c r="R420" s="36" t="s">
        <v>32</v>
      </c>
      <c r="S420" s="33">
        <v>217</v>
      </c>
      <c r="T420" s="33" t="s">
        <v>469</v>
      </c>
      <c r="U420" s="36" t="s">
        <v>42</v>
      </c>
      <c r="V420" s="36" t="s">
        <v>42</v>
      </c>
      <c r="W420" s="4" t="s">
        <v>554</v>
      </c>
      <c r="X420" s="4" t="s">
        <v>42</v>
      </c>
      <c r="Y420" s="33" t="s">
        <v>425</v>
      </c>
      <c r="Z420" s="33" t="s">
        <v>425</v>
      </c>
      <c r="AA420" s="36" t="s">
        <v>32</v>
      </c>
      <c r="AB420" s="33" t="s">
        <v>425</v>
      </c>
      <c r="AC420" s="33" t="s">
        <v>42</v>
      </c>
    </row>
    <row r="421" spans="1:29" s="4" customFormat="1" ht="65.25" customHeight="1">
      <c r="A421" s="4" t="s">
        <v>223</v>
      </c>
      <c r="B421" s="16" t="s">
        <v>224</v>
      </c>
      <c r="D421" s="16"/>
      <c r="E421" s="4" t="s">
        <v>227</v>
      </c>
      <c r="F421" s="4" t="s">
        <v>228</v>
      </c>
      <c r="G421" s="33" t="s">
        <v>42</v>
      </c>
      <c r="H421" s="42" t="s">
        <v>1389</v>
      </c>
      <c r="I421" s="45" t="s">
        <v>1390</v>
      </c>
      <c r="J421" s="45" t="s">
        <v>17</v>
      </c>
      <c r="K421" s="45"/>
      <c r="L421" s="45"/>
      <c r="M421" s="45" t="s">
        <v>551</v>
      </c>
      <c r="N421" s="45" t="s">
        <v>705</v>
      </c>
      <c r="O421" s="45"/>
      <c r="P421" s="45"/>
      <c r="Q421" s="4" t="s">
        <v>1391</v>
      </c>
      <c r="R421" s="36" t="s">
        <v>32</v>
      </c>
      <c r="S421" s="33" t="s">
        <v>1392</v>
      </c>
      <c r="T421" s="36" t="s">
        <v>469</v>
      </c>
      <c r="U421" s="36" t="s">
        <v>42</v>
      </c>
      <c r="V421" s="36" t="s">
        <v>42</v>
      </c>
      <c r="W421" s="4" t="s">
        <v>554</v>
      </c>
      <c r="X421" s="4" t="s">
        <v>42</v>
      </c>
      <c r="Y421" s="33" t="s">
        <v>425</v>
      </c>
      <c r="Z421" s="33" t="s">
        <v>425</v>
      </c>
      <c r="AA421" s="36" t="s">
        <v>32</v>
      </c>
      <c r="AB421" s="33" t="s">
        <v>425</v>
      </c>
      <c r="AC421" s="33" t="s">
        <v>42</v>
      </c>
    </row>
    <row r="422" spans="1:29" ht="65.25" customHeight="1">
      <c r="A422" s="4" t="s">
        <v>223</v>
      </c>
      <c r="B422" s="16" t="s">
        <v>224</v>
      </c>
      <c r="C422" s="4"/>
      <c r="D422" s="16"/>
      <c r="E422" s="4" t="s">
        <v>227</v>
      </c>
      <c r="F422" s="4" t="s">
        <v>228</v>
      </c>
      <c r="G422" s="33" t="s">
        <v>42</v>
      </c>
      <c r="H422" s="42" t="s">
        <v>1393</v>
      </c>
      <c r="I422" s="45" t="s">
        <v>1331</v>
      </c>
      <c r="J422" s="45" t="s">
        <v>17</v>
      </c>
      <c r="K422" s="45"/>
      <c r="L422" s="45"/>
      <c r="M422" s="45" t="s">
        <v>607</v>
      </c>
      <c r="N422" s="45"/>
      <c r="O422" s="45"/>
      <c r="P422" s="45"/>
      <c r="Q422" s="4" t="s">
        <v>1394</v>
      </c>
      <c r="R422" s="33" t="s">
        <v>42</v>
      </c>
      <c r="S422" s="47" t="s">
        <v>32</v>
      </c>
      <c r="T422" s="35" t="s">
        <v>42</v>
      </c>
      <c r="U422" s="36" t="s">
        <v>42</v>
      </c>
      <c r="V422" s="36" t="s">
        <v>42</v>
      </c>
      <c r="W422" s="4" t="s">
        <v>42</v>
      </c>
      <c r="X422" s="4" t="s">
        <v>42</v>
      </c>
      <c r="Y422" s="33" t="s">
        <v>425</v>
      </c>
      <c r="Z422" s="33" t="s">
        <v>425</v>
      </c>
      <c r="AA422" s="36" t="s">
        <v>32</v>
      </c>
      <c r="AB422" s="33" t="s">
        <v>425</v>
      </c>
      <c r="AC422" s="33" t="s">
        <v>42</v>
      </c>
    </row>
    <row r="423" spans="1:29" ht="65.25" customHeight="1">
      <c r="A423" s="4" t="s">
        <v>223</v>
      </c>
      <c r="B423" s="16" t="s">
        <v>224</v>
      </c>
      <c r="C423" s="4"/>
      <c r="D423" s="16"/>
      <c r="E423" s="4" t="s">
        <v>227</v>
      </c>
      <c r="F423" s="4" t="s">
        <v>228</v>
      </c>
      <c r="G423" s="33" t="s">
        <v>42</v>
      </c>
      <c r="H423" s="46" t="s">
        <v>1395</v>
      </c>
      <c r="I423" s="45" t="s">
        <v>1396</v>
      </c>
      <c r="J423" s="45" t="s">
        <v>557</v>
      </c>
      <c r="K423" s="45"/>
      <c r="L423" s="45"/>
      <c r="M423" s="4" t="s">
        <v>789</v>
      </c>
      <c r="N423" s="45"/>
      <c r="O423" s="45"/>
      <c r="P423" s="45"/>
      <c r="Q423" s="4" t="s">
        <v>1397</v>
      </c>
      <c r="R423" s="33" t="s">
        <v>42</v>
      </c>
      <c r="S423" s="35" t="s">
        <v>32</v>
      </c>
      <c r="T423" s="35" t="s">
        <v>42</v>
      </c>
      <c r="U423" s="36" t="s">
        <v>42</v>
      </c>
      <c r="V423" s="36" t="s">
        <v>42</v>
      </c>
      <c r="W423" s="4" t="s">
        <v>42</v>
      </c>
      <c r="X423" s="4" t="s">
        <v>42</v>
      </c>
      <c r="Y423" s="33" t="s">
        <v>425</v>
      </c>
      <c r="Z423" s="33" t="s">
        <v>425</v>
      </c>
      <c r="AA423" s="36" t="s">
        <v>32</v>
      </c>
      <c r="AB423" s="33" t="s">
        <v>425</v>
      </c>
      <c r="AC423" s="33" t="s">
        <v>42</v>
      </c>
    </row>
    <row r="424" spans="1:29" ht="65.25" customHeight="1">
      <c r="A424" s="4" t="s">
        <v>223</v>
      </c>
      <c r="B424" s="16" t="s">
        <v>224</v>
      </c>
      <c r="C424" s="4"/>
      <c r="D424" s="16"/>
      <c r="E424" s="4" t="s">
        <v>227</v>
      </c>
      <c r="F424" s="4" t="s">
        <v>228</v>
      </c>
      <c r="G424" s="33" t="s">
        <v>42</v>
      </c>
      <c r="H424" s="46" t="s">
        <v>1398</v>
      </c>
      <c r="I424" s="45" t="s">
        <v>1399</v>
      </c>
      <c r="J424" s="45" t="s">
        <v>557</v>
      </c>
      <c r="K424" s="45"/>
      <c r="L424" s="45"/>
      <c r="M424" s="45" t="s">
        <v>558</v>
      </c>
      <c r="N424" s="45"/>
      <c r="O424" s="45"/>
      <c r="P424" s="45"/>
      <c r="Q424" s="4" t="s">
        <v>1400</v>
      </c>
      <c r="R424" s="33" t="s">
        <v>42</v>
      </c>
      <c r="S424" s="35" t="s">
        <v>32</v>
      </c>
      <c r="T424" s="35" t="s">
        <v>42</v>
      </c>
      <c r="U424" s="36" t="s">
        <v>42</v>
      </c>
      <c r="V424" s="36" t="s">
        <v>42</v>
      </c>
      <c r="W424" s="4" t="s">
        <v>42</v>
      </c>
      <c r="X424" s="4" t="s">
        <v>42</v>
      </c>
      <c r="Y424" s="33" t="s">
        <v>425</v>
      </c>
      <c r="Z424" s="33" t="s">
        <v>425</v>
      </c>
      <c r="AA424" s="36" t="s">
        <v>32</v>
      </c>
      <c r="AB424" s="33" t="s">
        <v>425</v>
      </c>
      <c r="AC424" s="33" t="s">
        <v>42</v>
      </c>
    </row>
    <row r="425" spans="1:29" ht="65.25" customHeight="1">
      <c r="A425" s="4" t="s">
        <v>223</v>
      </c>
      <c r="B425" s="16" t="s">
        <v>224</v>
      </c>
      <c r="C425" s="4"/>
      <c r="D425" s="16"/>
      <c r="E425" s="4" t="s">
        <v>227</v>
      </c>
      <c r="F425" s="4" t="s">
        <v>228</v>
      </c>
      <c r="G425" s="33" t="s">
        <v>42</v>
      </c>
      <c r="H425" s="42" t="s">
        <v>1401</v>
      </c>
      <c r="I425" s="45" t="s">
        <v>1402</v>
      </c>
      <c r="J425" s="45" t="s">
        <v>557</v>
      </c>
      <c r="K425" s="45"/>
      <c r="L425" s="45"/>
      <c r="M425" s="4" t="s">
        <v>789</v>
      </c>
      <c r="N425" s="45"/>
      <c r="O425" s="45"/>
      <c r="P425" s="45"/>
      <c r="Q425" s="4" t="s">
        <v>1403</v>
      </c>
      <c r="R425" s="33" t="s">
        <v>42</v>
      </c>
      <c r="S425" s="35" t="s">
        <v>32</v>
      </c>
      <c r="T425" s="35" t="s">
        <v>42</v>
      </c>
      <c r="U425" s="36" t="s">
        <v>42</v>
      </c>
      <c r="V425" s="36" t="s">
        <v>42</v>
      </c>
      <c r="W425" s="4" t="s">
        <v>42</v>
      </c>
      <c r="X425" s="4" t="s">
        <v>42</v>
      </c>
      <c r="Y425" s="33" t="s">
        <v>425</v>
      </c>
      <c r="Z425" s="33" t="s">
        <v>425</v>
      </c>
      <c r="AA425" s="36" t="s">
        <v>32</v>
      </c>
      <c r="AB425" s="33" t="s">
        <v>425</v>
      </c>
      <c r="AC425" s="33" t="s">
        <v>42</v>
      </c>
    </row>
    <row r="426" spans="1:29" ht="65.25" customHeight="1">
      <c r="A426" s="4" t="s">
        <v>223</v>
      </c>
      <c r="B426" s="16" t="s">
        <v>224</v>
      </c>
      <c r="C426" s="4"/>
      <c r="D426" s="16"/>
      <c r="E426" s="4" t="s">
        <v>227</v>
      </c>
      <c r="F426" s="4" t="s">
        <v>228</v>
      </c>
      <c r="G426" s="33" t="s">
        <v>42</v>
      </c>
      <c r="H426" s="42" t="s">
        <v>1404</v>
      </c>
      <c r="I426" s="45" t="s">
        <v>594</v>
      </c>
      <c r="J426" s="45" t="s">
        <v>557</v>
      </c>
      <c r="K426" s="45"/>
      <c r="L426" s="45"/>
      <c r="M426" s="45" t="s">
        <v>601</v>
      </c>
      <c r="N426" s="45"/>
      <c r="O426" s="45"/>
      <c r="P426" s="45"/>
      <c r="Q426" s="4" t="s">
        <v>1405</v>
      </c>
      <c r="R426" s="33" t="s">
        <v>42</v>
      </c>
      <c r="S426" s="35" t="s">
        <v>32</v>
      </c>
      <c r="T426" s="35" t="s">
        <v>42</v>
      </c>
      <c r="U426" s="36" t="s">
        <v>42</v>
      </c>
      <c r="V426" s="36" t="s">
        <v>42</v>
      </c>
      <c r="W426" s="4" t="s">
        <v>42</v>
      </c>
      <c r="X426" s="4" t="s">
        <v>42</v>
      </c>
      <c r="Y426" s="33" t="s">
        <v>425</v>
      </c>
      <c r="Z426" s="33" t="s">
        <v>425</v>
      </c>
      <c r="AA426" s="36" t="s">
        <v>32</v>
      </c>
      <c r="AB426" s="33" t="s">
        <v>425</v>
      </c>
      <c r="AC426" s="33" t="s">
        <v>42</v>
      </c>
    </row>
    <row r="427" spans="1:29" ht="65.25" customHeight="1">
      <c r="A427" s="4" t="s">
        <v>223</v>
      </c>
      <c r="B427" s="16" t="s">
        <v>224</v>
      </c>
      <c r="C427" s="4"/>
      <c r="D427" s="16"/>
      <c r="E427" s="4" t="s">
        <v>227</v>
      </c>
      <c r="F427" s="4" t="s">
        <v>228</v>
      </c>
      <c r="G427" s="33" t="s">
        <v>42</v>
      </c>
      <c r="H427" s="42" t="s">
        <v>1406</v>
      </c>
      <c r="I427" s="45" t="s">
        <v>1407</v>
      </c>
      <c r="J427" s="45" t="s">
        <v>13</v>
      </c>
      <c r="K427" s="45" t="s">
        <v>420</v>
      </c>
      <c r="L427" s="45" t="s">
        <v>16</v>
      </c>
      <c r="M427" s="4" t="s">
        <v>488</v>
      </c>
      <c r="N427" s="45"/>
      <c r="O427" s="45"/>
      <c r="P427" s="45"/>
      <c r="Q427" s="15" t="s">
        <v>1408</v>
      </c>
      <c r="R427" s="33" t="s">
        <v>42</v>
      </c>
      <c r="S427" s="35" t="s">
        <v>32</v>
      </c>
      <c r="T427" s="35" t="s">
        <v>42</v>
      </c>
      <c r="U427" s="36" t="s">
        <v>42</v>
      </c>
      <c r="V427" s="36" t="s">
        <v>42</v>
      </c>
      <c r="W427" s="4" t="s">
        <v>42</v>
      </c>
      <c r="X427" s="4" t="s">
        <v>42</v>
      </c>
      <c r="Y427" s="33" t="s">
        <v>425</v>
      </c>
      <c r="Z427" s="33" t="s">
        <v>425</v>
      </c>
      <c r="AA427" s="36" t="s">
        <v>32</v>
      </c>
      <c r="AB427" s="33" t="s">
        <v>425</v>
      </c>
      <c r="AC427" s="33" t="s">
        <v>42</v>
      </c>
    </row>
    <row r="428" spans="1:29" ht="65.25" customHeight="1">
      <c r="A428" s="4" t="s">
        <v>223</v>
      </c>
      <c r="B428" s="16" t="s">
        <v>224</v>
      </c>
      <c r="C428" s="4"/>
      <c r="D428" s="16"/>
      <c r="E428" s="4" t="s">
        <v>227</v>
      </c>
      <c r="F428" s="4" t="s">
        <v>228</v>
      </c>
      <c r="G428" s="33" t="s">
        <v>42</v>
      </c>
      <c r="H428" s="42" t="s">
        <v>1409</v>
      </c>
      <c r="I428" s="45" t="s">
        <v>900</v>
      </c>
      <c r="J428" s="45" t="s">
        <v>487</v>
      </c>
      <c r="K428" s="45"/>
      <c r="L428" s="45"/>
      <c r="M428" s="4" t="s">
        <v>488</v>
      </c>
      <c r="N428" s="45" t="s">
        <v>552</v>
      </c>
      <c r="O428" s="45"/>
      <c r="P428" s="45"/>
      <c r="Q428" s="4" t="s">
        <v>1410</v>
      </c>
      <c r="R428" s="33" t="s">
        <v>42</v>
      </c>
      <c r="S428" s="35" t="s">
        <v>32</v>
      </c>
      <c r="T428" s="35" t="s">
        <v>42</v>
      </c>
      <c r="U428" s="36" t="s">
        <v>42</v>
      </c>
      <c r="V428" s="36" t="s">
        <v>42</v>
      </c>
      <c r="W428" s="4" t="s">
        <v>42</v>
      </c>
      <c r="X428" s="4" t="s">
        <v>42</v>
      </c>
      <c r="Y428" s="33" t="s">
        <v>425</v>
      </c>
      <c r="Z428" s="33" t="s">
        <v>425</v>
      </c>
      <c r="AA428" s="36" t="s">
        <v>32</v>
      </c>
      <c r="AB428" s="33" t="s">
        <v>425</v>
      </c>
      <c r="AC428" s="33" t="s">
        <v>42</v>
      </c>
    </row>
    <row r="429" spans="1:29" s="4" customFormat="1" ht="65.25" customHeight="1">
      <c r="A429" s="4" t="s">
        <v>229</v>
      </c>
      <c r="B429" s="16" t="s">
        <v>230</v>
      </c>
      <c r="E429" s="4" t="s">
        <v>231</v>
      </c>
      <c r="F429" s="4" t="s">
        <v>231</v>
      </c>
      <c r="G429" s="33" t="s">
        <v>42</v>
      </c>
      <c r="H429" s="33" t="s">
        <v>1411</v>
      </c>
      <c r="I429" s="42" t="s">
        <v>1412</v>
      </c>
      <c r="J429" s="42" t="s">
        <v>13</v>
      </c>
      <c r="K429" s="42"/>
      <c r="L429" s="42"/>
      <c r="M429" s="4" t="s">
        <v>527</v>
      </c>
      <c r="N429" s="4" t="s">
        <v>429</v>
      </c>
      <c r="P429" s="42"/>
      <c r="Q429" s="33" t="s">
        <v>1413</v>
      </c>
      <c r="R429" s="33" t="s">
        <v>32</v>
      </c>
      <c r="S429" s="35">
        <v>2546</v>
      </c>
      <c r="T429" s="33" t="s">
        <v>469</v>
      </c>
      <c r="U429" s="33" t="s">
        <v>42</v>
      </c>
      <c r="V429" s="35" t="s">
        <v>42</v>
      </c>
      <c r="W429" s="42" t="s">
        <v>31</v>
      </c>
      <c r="X429" s="42" t="s">
        <v>42</v>
      </c>
      <c r="Y429" s="33" t="s">
        <v>424</v>
      </c>
      <c r="Z429" s="33" t="s">
        <v>425</v>
      </c>
      <c r="AA429" s="33" t="s">
        <v>42</v>
      </c>
      <c r="AB429" s="33" t="s">
        <v>425</v>
      </c>
      <c r="AC429" s="33" t="s">
        <v>42</v>
      </c>
    </row>
    <row r="430" spans="1:29" s="4" customFormat="1" ht="65.25" customHeight="1">
      <c r="A430" s="4" t="s">
        <v>229</v>
      </c>
      <c r="B430" s="16" t="s">
        <v>230</v>
      </c>
      <c r="E430" s="4" t="s">
        <v>231</v>
      </c>
      <c r="F430" s="4" t="s">
        <v>231</v>
      </c>
      <c r="G430" s="33" t="s">
        <v>42</v>
      </c>
      <c r="H430" s="33" t="s">
        <v>1414</v>
      </c>
      <c r="I430" s="42" t="s">
        <v>1415</v>
      </c>
      <c r="J430" s="42" t="s">
        <v>13</v>
      </c>
      <c r="K430" s="42"/>
      <c r="L430" s="42"/>
      <c r="M430" s="4" t="s">
        <v>473</v>
      </c>
      <c r="N430" s="4" t="s">
        <v>527</v>
      </c>
      <c r="P430" s="42"/>
      <c r="Q430" s="33" t="s">
        <v>1413</v>
      </c>
      <c r="R430" s="33" t="s">
        <v>32</v>
      </c>
      <c r="S430" s="35">
        <v>397</v>
      </c>
      <c r="T430" s="33" t="s">
        <v>469</v>
      </c>
      <c r="U430" s="35">
        <v>451</v>
      </c>
      <c r="V430" s="33" t="s">
        <v>469</v>
      </c>
      <c r="W430" s="42" t="s">
        <v>31</v>
      </c>
      <c r="X430" s="42" t="s">
        <v>31</v>
      </c>
      <c r="Y430" s="33" t="s">
        <v>425</v>
      </c>
      <c r="Z430" s="33" t="s">
        <v>425</v>
      </c>
      <c r="AA430" s="33" t="s">
        <v>42</v>
      </c>
      <c r="AB430" s="33" t="s">
        <v>425</v>
      </c>
      <c r="AC430" s="33" t="s">
        <v>42</v>
      </c>
    </row>
    <row r="431" spans="1:29" s="4" customFormat="1" ht="65.25" customHeight="1">
      <c r="A431" s="4" t="s">
        <v>229</v>
      </c>
      <c r="B431" s="27" t="s">
        <v>230</v>
      </c>
      <c r="E431" s="4" t="s">
        <v>231</v>
      </c>
      <c r="F431" s="4" t="s">
        <v>231</v>
      </c>
      <c r="G431" s="33" t="s">
        <v>42</v>
      </c>
      <c r="H431" s="33" t="s">
        <v>1416</v>
      </c>
      <c r="I431" s="42" t="s">
        <v>1417</v>
      </c>
      <c r="J431" s="42" t="s">
        <v>13</v>
      </c>
      <c r="K431" s="42" t="s">
        <v>420</v>
      </c>
      <c r="L431" s="42"/>
      <c r="M431" s="42" t="s">
        <v>1418</v>
      </c>
      <c r="N431" s="4" t="s">
        <v>423</v>
      </c>
      <c r="O431" s="42"/>
      <c r="P431" s="42"/>
      <c r="Q431" s="33" t="s">
        <v>1419</v>
      </c>
      <c r="R431" s="33" t="s">
        <v>32</v>
      </c>
      <c r="S431" s="35">
        <v>24</v>
      </c>
      <c r="T431" s="33" t="s">
        <v>469</v>
      </c>
      <c r="U431" s="33" t="s">
        <v>42</v>
      </c>
      <c r="V431" s="33" t="s">
        <v>42</v>
      </c>
      <c r="W431" s="42" t="s">
        <v>31</v>
      </c>
      <c r="X431" s="42" t="s">
        <v>42</v>
      </c>
      <c r="Y431" s="33" t="s">
        <v>424</v>
      </c>
      <c r="Z431" s="33" t="s">
        <v>425</v>
      </c>
      <c r="AA431" s="33" t="s">
        <v>42</v>
      </c>
      <c r="AB431" s="33" t="s">
        <v>425</v>
      </c>
      <c r="AC431" s="33" t="s">
        <v>42</v>
      </c>
    </row>
    <row r="432" spans="1:29" s="4" customFormat="1" ht="65.25" customHeight="1">
      <c r="A432" s="4" t="s">
        <v>229</v>
      </c>
      <c r="B432" s="16" t="s">
        <v>230</v>
      </c>
      <c r="E432" s="4" t="s">
        <v>231</v>
      </c>
      <c r="F432" s="4" t="s">
        <v>231</v>
      </c>
      <c r="G432" s="33" t="s">
        <v>42</v>
      </c>
      <c r="H432" s="33" t="s">
        <v>1420</v>
      </c>
      <c r="I432" s="42" t="s">
        <v>1421</v>
      </c>
      <c r="J432" s="42" t="s">
        <v>17</v>
      </c>
      <c r="K432" s="42"/>
      <c r="L432" s="42"/>
      <c r="M432" s="42" t="s">
        <v>551</v>
      </c>
      <c r="N432" s="42" t="s">
        <v>552</v>
      </c>
      <c r="O432" s="42"/>
      <c r="P432" s="42"/>
      <c r="Q432" s="33" t="s">
        <v>1422</v>
      </c>
      <c r="R432" s="33" t="s">
        <v>32</v>
      </c>
      <c r="S432" s="33" t="s">
        <v>1423</v>
      </c>
      <c r="T432" s="33" t="s">
        <v>32</v>
      </c>
      <c r="U432" s="33" t="s">
        <v>42</v>
      </c>
      <c r="V432" s="33" t="s">
        <v>42</v>
      </c>
      <c r="W432" s="4" t="s">
        <v>554</v>
      </c>
      <c r="X432" s="42" t="s">
        <v>42</v>
      </c>
      <c r="Y432" s="33" t="s">
        <v>424</v>
      </c>
      <c r="Z432" s="33" t="s">
        <v>425</v>
      </c>
      <c r="AA432" s="33" t="s">
        <v>42</v>
      </c>
      <c r="AB432" s="33" t="s">
        <v>425</v>
      </c>
      <c r="AC432" s="33" t="s">
        <v>42</v>
      </c>
    </row>
    <row r="433" spans="1:29" s="4" customFormat="1" ht="65.25" customHeight="1">
      <c r="A433" s="4" t="s">
        <v>229</v>
      </c>
      <c r="B433" s="27" t="s">
        <v>230</v>
      </c>
      <c r="E433" s="4" t="s">
        <v>231</v>
      </c>
      <c r="F433" s="4" t="s">
        <v>231</v>
      </c>
      <c r="G433" s="33" t="s">
        <v>42</v>
      </c>
      <c r="H433" s="33" t="s">
        <v>1424</v>
      </c>
      <c r="I433" s="42" t="s">
        <v>1425</v>
      </c>
      <c r="J433" s="42" t="s">
        <v>16</v>
      </c>
      <c r="K433" s="42"/>
      <c r="L433" s="42"/>
      <c r="M433" s="42" t="s">
        <v>734</v>
      </c>
      <c r="N433" s="42"/>
      <c r="O433" s="42"/>
      <c r="P433" s="42"/>
      <c r="Q433" s="33" t="s">
        <v>1426</v>
      </c>
      <c r="R433" s="33" t="s">
        <v>32</v>
      </c>
      <c r="S433" s="35">
        <v>448</v>
      </c>
      <c r="T433" s="33" t="s">
        <v>32</v>
      </c>
      <c r="U433" s="33" t="s">
        <v>42</v>
      </c>
      <c r="V433" s="33" t="s">
        <v>42</v>
      </c>
      <c r="W433" s="42" t="s">
        <v>31</v>
      </c>
      <c r="X433" s="42" t="s">
        <v>42</v>
      </c>
      <c r="Y433" s="33" t="s">
        <v>425</v>
      </c>
      <c r="Z433" s="33" t="s">
        <v>425</v>
      </c>
      <c r="AA433" s="33" t="s">
        <v>42</v>
      </c>
      <c r="AB433" s="33" t="s">
        <v>425</v>
      </c>
      <c r="AC433" s="33" t="s">
        <v>42</v>
      </c>
    </row>
    <row r="434" spans="1:29" s="4" customFormat="1" ht="65.25" customHeight="1">
      <c r="A434" s="4" t="s">
        <v>229</v>
      </c>
      <c r="B434" s="16" t="s">
        <v>230</v>
      </c>
      <c r="E434" s="4" t="s">
        <v>231</v>
      </c>
      <c r="F434" s="4" t="s">
        <v>231</v>
      </c>
      <c r="G434" s="33" t="s">
        <v>42</v>
      </c>
      <c r="H434" s="33" t="s">
        <v>1427</v>
      </c>
      <c r="I434" s="42" t="s">
        <v>1428</v>
      </c>
      <c r="J434" s="42" t="s">
        <v>13</v>
      </c>
      <c r="K434" s="42" t="s">
        <v>420</v>
      </c>
      <c r="L434" s="42"/>
      <c r="M434" s="4" t="s">
        <v>429</v>
      </c>
      <c r="N434" s="4" t="s">
        <v>428</v>
      </c>
      <c r="O434" s="42"/>
      <c r="P434" s="42"/>
      <c r="Q434" s="33" t="s">
        <v>32</v>
      </c>
      <c r="R434" s="33" t="s">
        <v>42</v>
      </c>
      <c r="S434" s="33" t="s">
        <v>32</v>
      </c>
      <c r="T434" s="33" t="s">
        <v>42</v>
      </c>
      <c r="U434" s="33" t="s">
        <v>42</v>
      </c>
      <c r="V434" s="33" t="s">
        <v>42</v>
      </c>
      <c r="W434" s="42" t="s">
        <v>42</v>
      </c>
      <c r="X434" s="42" t="s">
        <v>42</v>
      </c>
      <c r="Y434" s="33" t="s">
        <v>424</v>
      </c>
      <c r="Z434" s="33" t="s">
        <v>425</v>
      </c>
      <c r="AA434" s="33" t="s">
        <v>42</v>
      </c>
      <c r="AB434" s="33" t="s">
        <v>425</v>
      </c>
      <c r="AC434" s="33" t="s">
        <v>42</v>
      </c>
    </row>
    <row r="435" spans="1:29" s="4" customFormat="1" ht="65.25" customHeight="1">
      <c r="A435" s="4" t="s">
        <v>229</v>
      </c>
      <c r="B435" s="25" t="s">
        <v>230</v>
      </c>
      <c r="E435" s="4" t="s">
        <v>231</v>
      </c>
      <c r="F435" s="4" t="s">
        <v>231</v>
      </c>
      <c r="G435" s="33" t="s">
        <v>42</v>
      </c>
      <c r="H435" s="33" t="s">
        <v>1429</v>
      </c>
      <c r="I435" s="42" t="s">
        <v>1430</v>
      </c>
      <c r="J435" s="42" t="s">
        <v>557</v>
      </c>
      <c r="K435" s="42"/>
      <c r="L435" s="42"/>
      <c r="M435" s="42" t="s">
        <v>601</v>
      </c>
      <c r="N435" s="42"/>
      <c r="O435" s="42"/>
      <c r="P435" s="42"/>
      <c r="Q435" s="33" t="s">
        <v>32</v>
      </c>
      <c r="R435" s="33" t="s">
        <v>42</v>
      </c>
      <c r="S435" s="33" t="s">
        <v>32</v>
      </c>
      <c r="T435" s="33" t="s">
        <v>42</v>
      </c>
      <c r="U435" s="33" t="s">
        <v>42</v>
      </c>
      <c r="V435" s="33" t="s">
        <v>42</v>
      </c>
      <c r="W435" s="42" t="s">
        <v>42</v>
      </c>
      <c r="X435" s="42" t="s">
        <v>42</v>
      </c>
      <c r="Y435" s="33" t="s">
        <v>424</v>
      </c>
      <c r="Z435" s="33" t="s">
        <v>425</v>
      </c>
      <c r="AA435" s="33" t="s">
        <v>42</v>
      </c>
      <c r="AB435" s="33" t="s">
        <v>425</v>
      </c>
      <c r="AC435" s="33" t="s">
        <v>42</v>
      </c>
    </row>
    <row r="436" spans="1:29" s="4" customFormat="1" ht="156" customHeight="1">
      <c r="A436" s="4" t="s">
        <v>233</v>
      </c>
      <c r="B436" s="25" t="s">
        <v>234</v>
      </c>
      <c r="D436" s="16"/>
      <c r="E436" s="4" t="s">
        <v>235</v>
      </c>
      <c r="F436" s="4" t="s">
        <v>235</v>
      </c>
      <c r="G436" s="33" t="s">
        <v>42</v>
      </c>
      <c r="H436" s="33" t="s">
        <v>1431</v>
      </c>
      <c r="I436" s="42" t="s">
        <v>810</v>
      </c>
      <c r="J436" s="42" t="s">
        <v>487</v>
      </c>
      <c r="K436" s="42"/>
      <c r="L436" s="42"/>
      <c r="M436" s="4" t="s">
        <v>488</v>
      </c>
      <c r="N436" s="42"/>
      <c r="P436" s="42"/>
      <c r="Q436" s="33" t="s">
        <v>1432</v>
      </c>
      <c r="R436" s="33" t="s">
        <v>42</v>
      </c>
      <c r="S436" s="33" t="s">
        <v>32</v>
      </c>
      <c r="T436" s="33" t="s">
        <v>42</v>
      </c>
      <c r="U436" s="33" t="s">
        <v>42</v>
      </c>
      <c r="V436" s="33" t="s">
        <v>42</v>
      </c>
      <c r="W436" s="33" t="s">
        <v>42</v>
      </c>
      <c r="X436" s="33" t="s">
        <v>42</v>
      </c>
      <c r="Y436" s="33" t="s">
        <v>424</v>
      </c>
      <c r="Z436" s="33" t="s">
        <v>425</v>
      </c>
      <c r="AA436" s="33" t="s">
        <v>42</v>
      </c>
      <c r="AB436" s="33" t="s">
        <v>425</v>
      </c>
      <c r="AC436" s="33" t="s">
        <v>42</v>
      </c>
    </row>
    <row r="437" spans="1:29" s="4" customFormat="1" ht="156" customHeight="1">
      <c r="A437" s="4" t="s">
        <v>233</v>
      </c>
      <c r="B437" s="25" t="s">
        <v>234</v>
      </c>
      <c r="D437" s="16"/>
      <c r="E437" s="4" t="s">
        <v>235</v>
      </c>
      <c r="F437" s="4" t="s">
        <v>235</v>
      </c>
      <c r="G437" s="33" t="s">
        <v>42</v>
      </c>
      <c r="H437" s="33" t="s">
        <v>1433</v>
      </c>
      <c r="I437" s="42" t="s">
        <v>1267</v>
      </c>
      <c r="J437" s="42" t="s">
        <v>420</v>
      </c>
      <c r="K437" s="42"/>
      <c r="L437" s="42"/>
      <c r="M437" s="4" t="s">
        <v>493</v>
      </c>
      <c r="N437" s="4" t="s">
        <v>461</v>
      </c>
      <c r="O437" s="42"/>
      <c r="P437" s="42"/>
      <c r="Q437" s="33" t="s">
        <v>1434</v>
      </c>
      <c r="R437" s="33" t="s">
        <v>32</v>
      </c>
      <c r="S437" s="35">
        <v>134000</v>
      </c>
      <c r="T437" s="33" t="s">
        <v>32</v>
      </c>
      <c r="U437" s="33" t="s">
        <v>42</v>
      </c>
      <c r="V437" s="33" t="s">
        <v>42</v>
      </c>
      <c r="W437" s="42" t="s">
        <v>32</v>
      </c>
      <c r="X437" s="42" t="s">
        <v>42</v>
      </c>
      <c r="Y437" s="33" t="s">
        <v>424</v>
      </c>
      <c r="Z437" s="33" t="s">
        <v>425</v>
      </c>
      <c r="AA437" s="33" t="s">
        <v>42</v>
      </c>
      <c r="AB437" s="33" t="s">
        <v>425</v>
      </c>
      <c r="AC437" s="33" t="s">
        <v>42</v>
      </c>
    </row>
    <row r="438" spans="1:29" s="4" customFormat="1" ht="65.25" customHeight="1">
      <c r="A438" s="4" t="s">
        <v>233</v>
      </c>
      <c r="B438" s="25" t="s">
        <v>234</v>
      </c>
      <c r="D438" s="16"/>
      <c r="E438" s="4" t="s">
        <v>235</v>
      </c>
      <c r="F438" s="4" t="s">
        <v>235</v>
      </c>
      <c r="G438" s="33" t="s">
        <v>42</v>
      </c>
      <c r="H438" s="33" t="s">
        <v>1435</v>
      </c>
      <c r="I438" s="42" t="s">
        <v>546</v>
      </c>
      <c r="J438" s="42" t="s">
        <v>16</v>
      </c>
      <c r="K438" s="42"/>
      <c r="L438" s="42"/>
      <c r="M438" s="4" t="s">
        <v>458</v>
      </c>
      <c r="N438" s="42" t="s">
        <v>452</v>
      </c>
      <c r="O438" s="42" t="s">
        <v>572</v>
      </c>
      <c r="P438" s="42"/>
      <c r="Q438" s="33" t="s">
        <v>1436</v>
      </c>
      <c r="R438" s="33" t="s">
        <v>32</v>
      </c>
      <c r="S438" s="35">
        <v>33333</v>
      </c>
      <c r="T438" s="33" t="s">
        <v>32</v>
      </c>
      <c r="U438" s="33" t="s">
        <v>42</v>
      </c>
      <c r="V438" s="33" t="s">
        <v>42</v>
      </c>
      <c r="W438" s="42" t="s">
        <v>32</v>
      </c>
      <c r="X438" s="42" t="s">
        <v>42</v>
      </c>
      <c r="Y438" s="33" t="s">
        <v>424</v>
      </c>
      <c r="Z438" s="33" t="s">
        <v>425</v>
      </c>
      <c r="AA438" s="33" t="s">
        <v>42</v>
      </c>
      <c r="AB438" s="33" t="s">
        <v>425</v>
      </c>
      <c r="AC438" s="33" t="s">
        <v>42</v>
      </c>
    </row>
    <row r="439" spans="1:29" s="4" customFormat="1" ht="65.25" customHeight="1">
      <c r="A439" s="4" t="s">
        <v>233</v>
      </c>
      <c r="B439" s="25" t="s">
        <v>234</v>
      </c>
      <c r="D439" s="16"/>
      <c r="E439" s="4" t="s">
        <v>235</v>
      </c>
      <c r="F439" s="4" t="s">
        <v>235</v>
      </c>
      <c r="G439" s="33" t="s">
        <v>42</v>
      </c>
      <c r="H439" s="33" t="s">
        <v>1437</v>
      </c>
      <c r="I439" s="42" t="s">
        <v>828</v>
      </c>
      <c r="J439" s="42" t="s">
        <v>420</v>
      </c>
      <c r="K439" s="42" t="s">
        <v>15</v>
      </c>
      <c r="L439" s="42"/>
      <c r="M439" s="42" t="s">
        <v>423</v>
      </c>
      <c r="N439" s="42" t="s">
        <v>461</v>
      </c>
      <c r="O439" s="42" t="s">
        <v>992</v>
      </c>
      <c r="P439" s="42"/>
      <c r="Q439" s="33" t="s">
        <v>1438</v>
      </c>
      <c r="R439" s="33" t="s">
        <v>32</v>
      </c>
      <c r="S439" s="35">
        <v>72387</v>
      </c>
      <c r="T439" s="33" t="s">
        <v>32</v>
      </c>
      <c r="U439" s="33" t="s">
        <v>42</v>
      </c>
      <c r="V439" s="33" t="s">
        <v>42</v>
      </c>
      <c r="W439" s="42" t="s">
        <v>32</v>
      </c>
      <c r="X439" s="42" t="s">
        <v>42</v>
      </c>
      <c r="Y439" s="33" t="s">
        <v>424</v>
      </c>
      <c r="Z439" s="33" t="s">
        <v>425</v>
      </c>
      <c r="AA439" s="33" t="s">
        <v>42</v>
      </c>
      <c r="AB439" s="33" t="s">
        <v>425</v>
      </c>
      <c r="AC439" s="33" t="s">
        <v>42</v>
      </c>
    </row>
    <row r="440" spans="1:29" s="4" customFormat="1" ht="127.5" customHeight="1">
      <c r="A440" s="4" t="s">
        <v>233</v>
      </c>
      <c r="B440" s="25" t="s">
        <v>234</v>
      </c>
      <c r="D440" s="16"/>
      <c r="E440" s="4" t="s">
        <v>235</v>
      </c>
      <c r="F440" s="4" t="s">
        <v>235</v>
      </c>
      <c r="G440" s="33" t="s">
        <v>42</v>
      </c>
      <c r="H440" s="33" t="s">
        <v>1439</v>
      </c>
      <c r="I440" s="42" t="s">
        <v>1206</v>
      </c>
      <c r="J440" s="42" t="s">
        <v>17</v>
      </c>
      <c r="K440" s="42"/>
      <c r="L440" s="42"/>
      <c r="M440" s="42" t="s">
        <v>551</v>
      </c>
      <c r="N440" s="42" t="s">
        <v>524</v>
      </c>
      <c r="O440" s="42"/>
      <c r="P440" s="42"/>
      <c r="Q440" s="33" t="s">
        <v>1440</v>
      </c>
      <c r="R440" s="33" t="s">
        <v>32</v>
      </c>
      <c r="S440" s="35">
        <v>28018</v>
      </c>
      <c r="T440" s="33" t="s">
        <v>32</v>
      </c>
      <c r="U440" s="33" t="s">
        <v>42</v>
      </c>
      <c r="V440" s="33" t="s">
        <v>42</v>
      </c>
      <c r="W440" s="42" t="s">
        <v>32</v>
      </c>
      <c r="X440" s="42" t="s">
        <v>42</v>
      </c>
      <c r="Y440" s="33" t="s">
        <v>424</v>
      </c>
      <c r="Z440" s="33" t="s">
        <v>425</v>
      </c>
      <c r="AA440" s="33" t="s">
        <v>42</v>
      </c>
      <c r="AB440" s="33" t="s">
        <v>425</v>
      </c>
      <c r="AC440" s="33" t="s">
        <v>42</v>
      </c>
    </row>
    <row r="441" spans="1:29" s="4" customFormat="1" ht="65.25" customHeight="1">
      <c r="A441" s="4" t="s">
        <v>233</v>
      </c>
      <c r="B441" s="16" t="s">
        <v>234</v>
      </c>
      <c r="D441" s="16"/>
      <c r="E441" s="4" t="s">
        <v>235</v>
      </c>
      <c r="F441" s="4" t="s">
        <v>235</v>
      </c>
      <c r="G441" s="33" t="s">
        <v>42</v>
      </c>
      <c r="H441" s="33" t="s">
        <v>1441</v>
      </c>
      <c r="I441" s="4" t="s">
        <v>1442</v>
      </c>
      <c r="J441" s="4" t="s">
        <v>420</v>
      </c>
      <c r="M441" s="4" t="s">
        <v>440</v>
      </c>
      <c r="Q441" s="33" t="s">
        <v>1443</v>
      </c>
      <c r="R441" s="33" t="s">
        <v>42</v>
      </c>
      <c r="S441" s="33" t="s">
        <v>32</v>
      </c>
      <c r="T441" s="35" t="s">
        <v>42</v>
      </c>
      <c r="U441" s="33" t="s">
        <v>42</v>
      </c>
      <c r="V441" s="33" t="s">
        <v>42</v>
      </c>
      <c r="W441" s="42" t="s">
        <v>42</v>
      </c>
      <c r="X441" s="42" t="s">
        <v>42</v>
      </c>
      <c r="Y441" s="33" t="s">
        <v>424</v>
      </c>
      <c r="Z441" s="33" t="s">
        <v>425</v>
      </c>
      <c r="AA441" s="33" t="s">
        <v>42</v>
      </c>
      <c r="AB441" s="33" t="s">
        <v>425</v>
      </c>
      <c r="AC441" s="33" t="s">
        <v>42</v>
      </c>
    </row>
    <row r="442" spans="1:29" s="4" customFormat="1" ht="65.25" customHeight="1">
      <c r="A442" s="4" t="s">
        <v>233</v>
      </c>
      <c r="B442" s="16" t="s">
        <v>234</v>
      </c>
      <c r="D442" s="16"/>
      <c r="E442" s="4" t="s">
        <v>235</v>
      </c>
      <c r="F442" s="4" t="s">
        <v>235</v>
      </c>
      <c r="G442" s="33" t="s">
        <v>42</v>
      </c>
      <c r="H442" s="33" t="s">
        <v>1444</v>
      </c>
      <c r="I442" s="4" t="s">
        <v>1209</v>
      </c>
      <c r="J442" s="4" t="s">
        <v>557</v>
      </c>
      <c r="M442" s="4" t="s">
        <v>601</v>
      </c>
      <c r="N442" s="4" t="s">
        <v>564</v>
      </c>
      <c r="Q442" s="33" t="s">
        <v>1445</v>
      </c>
      <c r="R442" s="33" t="s">
        <v>42</v>
      </c>
      <c r="S442" s="33" t="s">
        <v>32</v>
      </c>
      <c r="T442" s="35" t="s">
        <v>42</v>
      </c>
      <c r="U442" s="33" t="s">
        <v>42</v>
      </c>
      <c r="V442" s="33" t="s">
        <v>42</v>
      </c>
      <c r="W442" s="42" t="s">
        <v>42</v>
      </c>
      <c r="X442" s="42" t="s">
        <v>42</v>
      </c>
      <c r="Y442" s="33" t="s">
        <v>424</v>
      </c>
      <c r="Z442" s="33" t="s">
        <v>425</v>
      </c>
      <c r="AA442" s="33" t="s">
        <v>42</v>
      </c>
      <c r="AB442" s="33" t="s">
        <v>425</v>
      </c>
      <c r="AC442" s="33" t="s">
        <v>42</v>
      </c>
    </row>
    <row r="443" spans="1:29" s="4" customFormat="1" ht="65.25" customHeight="1">
      <c r="A443" s="4" t="s">
        <v>233</v>
      </c>
      <c r="B443" s="25" t="s">
        <v>234</v>
      </c>
      <c r="D443" s="16"/>
      <c r="E443" s="4" t="s">
        <v>235</v>
      </c>
      <c r="F443" s="4" t="s">
        <v>235</v>
      </c>
      <c r="G443" s="4" t="s">
        <v>236</v>
      </c>
      <c r="H443" s="33" t="s">
        <v>1446</v>
      </c>
      <c r="I443" s="4" t="s">
        <v>427</v>
      </c>
      <c r="J443" s="4" t="s">
        <v>420</v>
      </c>
      <c r="M443" s="4" t="s">
        <v>493</v>
      </c>
      <c r="N443" s="4" t="s">
        <v>422</v>
      </c>
      <c r="Q443" s="33" t="s">
        <v>1447</v>
      </c>
      <c r="R443" s="33" t="s">
        <v>32</v>
      </c>
      <c r="S443" s="35">
        <v>28224</v>
      </c>
      <c r="T443" s="33" t="s">
        <v>32</v>
      </c>
      <c r="U443" s="33" t="s">
        <v>42</v>
      </c>
      <c r="V443" s="33" t="s">
        <v>42</v>
      </c>
      <c r="W443" s="42" t="s">
        <v>32</v>
      </c>
      <c r="X443" s="42" t="s">
        <v>42</v>
      </c>
      <c r="Y443" s="33" t="s">
        <v>424</v>
      </c>
      <c r="Z443" s="33" t="s">
        <v>425</v>
      </c>
      <c r="AA443" s="33" t="s">
        <v>42</v>
      </c>
      <c r="AB443" s="33" t="s">
        <v>425</v>
      </c>
      <c r="AC443" s="33" t="s">
        <v>42</v>
      </c>
    </row>
    <row r="444" spans="1:29" s="4" customFormat="1" ht="65.25" customHeight="1">
      <c r="A444" s="4" t="s">
        <v>233</v>
      </c>
      <c r="B444" s="25" t="s">
        <v>234</v>
      </c>
      <c r="D444" s="16"/>
      <c r="E444" s="4" t="s">
        <v>235</v>
      </c>
      <c r="F444" s="4" t="s">
        <v>235</v>
      </c>
      <c r="G444" s="4" t="s">
        <v>1448</v>
      </c>
      <c r="H444" s="33" t="s">
        <v>1449</v>
      </c>
      <c r="I444" s="4" t="s">
        <v>432</v>
      </c>
      <c r="J444" s="4" t="s">
        <v>17</v>
      </c>
      <c r="M444" s="4" t="s">
        <v>1327</v>
      </c>
      <c r="Q444" s="33" t="s">
        <v>1450</v>
      </c>
      <c r="R444" s="33" t="s">
        <v>32</v>
      </c>
      <c r="S444" s="35">
        <v>32193</v>
      </c>
      <c r="T444" s="33" t="s">
        <v>32</v>
      </c>
      <c r="U444" s="33" t="s">
        <v>42</v>
      </c>
      <c r="V444" s="33" t="s">
        <v>42</v>
      </c>
      <c r="W444" s="42" t="s">
        <v>32</v>
      </c>
      <c r="X444" s="42" t="s">
        <v>42</v>
      </c>
      <c r="Y444" s="33" t="s">
        <v>424</v>
      </c>
      <c r="Z444" s="33" t="s">
        <v>425</v>
      </c>
      <c r="AA444" s="33" t="s">
        <v>42</v>
      </c>
      <c r="AB444" s="33" t="s">
        <v>425</v>
      </c>
      <c r="AC444" s="33" t="s">
        <v>42</v>
      </c>
    </row>
    <row r="445" spans="1:29" s="4" customFormat="1" ht="65.25" customHeight="1">
      <c r="A445" s="4" t="s">
        <v>233</v>
      </c>
      <c r="B445" s="25" t="s">
        <v>234</v>
      </c>
      <c r="D445" s="16"/>
      <c r="E445" s="4" t="s">
        <v>235</v>
      </c>
      <c r="F445" s="4" t="s">
        <v>235</v>
      </c>
      <c r="G445" s="4" t="s">
        <v>1451</v>
      </c>
      <c r="H445" s="33" t="s">
        <v>1452</v>
      </c>
      <c r="I445" s="4" t="s">
        <v>1453</v>
      </c>
      <c r="J445" s="4" t="s">
        <v>420</v>
      </c>
      <c r="M445" s="4" t="s">
        <v>808</v>
      </c>
      <c r="Q445" s="33" t="s">
        <v>1454</v>
      </c>
      <c r="R445" s="33" t="s">
        <v>32</v>
      </c>
      <c r="S445" s="35">
        <v>3420</v>
      </c>
      <c r="T445" s="33" t="s">
        <v>32</v>
      </c>
      <c r="U445" s="33" t="s">
        <v>42</v>
      </c>
      <c r="V445" s="33" t="s">
        <v>42</v>
      </c>
      <c r="W445" s="42" t="s">
        <v>32</v>
      </c>
      <c r="X445" s="42" t="s">
        <v>42</v>
      </c>
      <c r="Y445" s="33" t="s">
        <v>424</v>
      </c>
      <c r="Z445" s="33" t="s">
        <v>425</v>
      </c>
      <c r="AA445" s="33" t="s">
        <v>42</v>
      </c>
      <c r="AB445" s="33" t="s">
        <v>425</v>
      </c>
      <c r="AC445" s="33" t="s">
        <v>42</v>
      </c>
    </row>
    <row r="446" spans="1:29" s="4" customFormat="1" ht="65.25" customHeight="1">
      <c r="A446" s="4" t="s">
        <v>233</v>
      </c>
      <c r="B446" s="25" t="s">
        <v>234</v>
      </c>
      <c r="D446" s="16"/>
      <c r="E446" s="4" t="s">
        <v>235</v>
      </c>
      <c r="F446" s="4" t="s">
        <v>235</v>
      </c>
      <c r="G446" s="4" t="s">
        <v>236</v>
      </c>
      <c r="H446" s="33" t="s">
        <v>1455</v>
      </c>
      <c r="I446" s="4" t="s">
        <v>787</v>
      </c>
      <c r="J446" s="4" t="s">
        <v>17</v>
      </c>
      <c r="M446" s="4" t="s">
        <v>551</v>
      </c>
      <c r="Q446" s="33" t="s">
        <v>1456</v>
      </c>
      <c r="R446" s="33" t="s">
        <v>32</v>
      </c>
      <c r="S446" s="35">
        <v>2000</v>
      </c>
      <c r="T446" s="33" t="s">
        <v>32</v>
      </c>
      <c r="U446" s="33" t="s">
        <v>42</v>
      </c>
      <c r="V446" s="33" t="s">
        <v>42</v>
      </c>
      <c r="W446" s="42" t="s">
        <v>32</v>
      </c>
      <c r="X446" s="42" t="s">
        <v>42</v>
      </c>
      <c r="Y446" s="33" t="s">
        <v>424</v>
      </c>
      <c r="Z446" s="33" t="s">
        <v>425</v>
      </c>
      <c r="AA446" s="33" t="s">
        <v>42</v>
      </c>
      <c r="AB446" s="33" t="s">
        <v>425</v>
      </c>
      <c r="AC446" s="33" t="s">
        <v>42</v>
      </c>
    </row>
    <row r="447" spans="1:29" s="4" customFormat="1" ht="65.25" customHeight="1">
      <c r="A447" s="4" t="s">
        <v>233</v>
      </c>
      <c r="B447" s="25" t="s">
        <v>234</v>
      </c>
      <c r="D447" s="16"/>
      <c r="E447" s="4" t="s">
        <v>235</v>
      </c>
      <c r="F447" s="4" t="s">
        <v>235</v>
      </c>
      <c r="G447" s="4" t="s">
        <v>1457</v>
      </c>
      <c r="H447" s="33" t="s">
        <v>1458</v>
      </c>
      <c r="I447" s="4" t="s">
        <v>800</v>
      </c>
      <c r="J447" s="4" t="s">
        <v>557</v>
      </c>
      <c r="M447" s="4" t="s">
        <v>601</v>
      </c>
      <c r="Q447" s="33" t="s">
        <v>1459</v>
      </c>
      <c r="R447" s="33" t="s">
        <v>32</v>
      </c>
      <c r="S447" s="35">
        <v>33900</v>
      </c>
      <c r="T447" s="33" t="s">
        <v>32</v>
      </c>
      <c r="U447" s="33" t="s">
        <v>42</v>
      </c>
      <c r="V447" s="33" t="s">
        <v>42</v>
      </c>
      <c r="W447" s="42" t="s">
        <v>32</v>
      </c>
      <c r="X447" s="42" t="s">
        <v>42</v>
      </c>
      <c r="Y447" s="33" t="s">
        <v>424</v>
      </c>
      <c r="Z447" s="33" t="s">
        <v>425</v>
      </c>
      <c r="AA447" s="33" t="s">
        <v>42</v>
      </c>
      <c r="AB447" s="33" t="s">
        <v>425</v>
      </c>
      <c r="AC447" s="33" t="s">
        <v>42</v>
      </c>
    </row>
    <row r="448" spans="1:29" s="4" customFormat="1" ht="65.25" customHeight="1">
      <c r="A448" s="4" t="s">
        <v>233</v>
      </c>
      <c r="B448" s="25" t="s">
        <v>234</v>
      </c>
      <c r="D448" s="16"/>
      <c r="E448" s="4" t="s">
        <v>235</v>
      </c>
      <c r="F448" s="4" t="s">
        <v>235</v>
      </c>
      <c r="G448" s="4" t="s">
        <v>1448</v>
      </c>
      <c r="H448" s="33" t="s">
        <v>1460</v>
      </c>
      <c r="I448" s="4" t="s">
        <v>1461</v>
      </c>
      <c r="J448" s="4" t="s">
        <v>420</v>
      </c>
      <c r="M448" s="4" t="s">
        <v>808</v>
      </c>
      <c r="Q448" s="33" t="s">
        <v>1462</v>
      </c>
      <c r="R448" s="33" t="s">
        <v>32</v>
      </c>
      <c r="S448" s="35">
        <v>2260</v>
      </c>
      <c r="T448" s="33" t="s">
        <v>32</v>
      </c>
      <c r="U448" s="33" t="s">
        <v>42</v>
      </c>
      <c r="V448" s="33" t="s">
        <v>42</v>
      </c>
      <c r="W448" s="42" t="s">
        <v>32</v>
      </c>
      <c r="X448" s="42" t="s">
        <v>42</v>
      </c>
      <c r="Y448" s="33" t="s">
        <v>424</v>
      </c>
      <c r="Z448" s="33" t="s">
        <v>425</v>
      </c>
      <c r="AA448" s="33" t="s">
        <v>42</v>
      </c>
      <c r="AB448" s="33" t="s">
        <v>425</v>
      </c>
      <c r="AC448" s="33" t="s">
        <v>42</v>
      </c>
    </row>
    <row r="449" spans="1:29" s="4" customFormat="1" ht="65.25" customHeight="1">
      <c r="A449" s="4" t="s">
        <v>241</v>
      </c>
      <c r="B449" s="16" t="s">
        <v>242</v>
      </c>
      <c r="E449" s="4" t="s">
        <v>243</v>
      </c>
      <c r="F449" s="4" t="s">
        <v>244</v>
      </c>
      <c r="G449" s="33" t="s">
        <v>42</v>
      </c>
      <c r="H449" s="33" t="s">
        <v>1463</v>
      </c>
      <c r="I449" s="4" t="s">
        <v>1464</v>
      </c>
      <c r="J449" s="4" t="s">
        <v>16</v>
      </c>
      <c r="M449" s="4" t="s">
        <v>458</v>
      </c>
      <c r="N449" s="4" t="s">
        <v>510</v>
      </c>
      <c r="O449" s="4" t="s">
        <v>452</v>
      </c>
      <c r="Q449" s="33" t="s">
        <v>1465</v>
      </c>
      <c r="R449" s="33" t="s">
        <v>42</v>
      </c>
      <c r="S449" s="33" t="s">
        <v>32</v>
      </c>
      <c r="T449" s="33" t="s">
        <v>42</v>
      </c>
      <c r="U449" s="33" t="s">
        <v>42</v>
      </c>
      <c r="V449" s="33" t="s">
        <v>42</v>
      </c>
      <c r="W449" s="33" t="s">
        <v>42</v>
      </c>
      <c r="X449" s="33" t="s">
        <v>42</v>
      </c>
      <c r="Y449" s="33" t="s">
        <v>424</v>
      </c>
      <c r="Z449" s="33" t="s">
        <v>425</v>
      </c>
      <c r="AA449" s="33" t="s">
        <v>42</v>
      </c>
      <c r="AB449" s="33" t="s">
        <v>425</v>
      </c>
      <c r="AC449" s="33" t="s">
        <v>42</v>
      </c>
    </row>
    <row r="450" spans="1:29" s="4" customFormat="1" ht="65.25" customHeight="1">
      <c r="A450" s="4" t="s">
        <v>241</v>
      </c>
      <c r="B450" s="16" t="s">
        <v>242</v>
      </c>
      <c r="E450" s="4" t="s">
        <v>243</v>
      </c>
      <c r="F450" s="4" t="s">
        <v>244</v>
      </c>
      <c r="G450" s="33" t="s">
        <v>42</v>
      </c>
      <c r="H450" s="33" t="s">
        <v>1466</v>
      </c>
      <c r="I450" s="4" t="s">
        <v>1467</v>
      </c>
      <c r="J450" s="4" t="s">
        <v>13</v>
      </c>
      <c r="M450" s="4" t="s">
        <v>472</v>
      </c>
      <c r="N450" s="4" t="s">
        <v>429</v>
      </c>
      <c r="O450" s="4" t="s">
        <v>428</v>
      </c>
      <c r="Q450" s="33" t="s">
        <v>1465</v>
      </c>
      <c r="R450" s="33" t="s">
        <v>42</v>
      </c>
      <c r="S450" s="33" t="s">
        <v>32</v>
      </c>
      <c r="T450" s="33" t="s">
        <v>42</v>
      </c>
      <c r="U450" s="33" t="s">
        <v>42</v>
      </c>
      <c r="V450" s="33" t="s">
        <v>42</v>
      </c>
      <c r="W450" s="33" t="s">
        <v>42</v>
      </c>
      <c r="X450" s="33" t="s">
        <v>42</v>
      </c>
      <c r="Y450" s="33" t="s">
        <v>424</v>
      </c>
      <c r="Z450" s="33" t="s">
        <v>425</v>
      </c>
      <c r="AA450" s="33" t="s">
        <v>42</v>
      </c>
      <c r="AB450" s="33" t="s">
        <v>425</v>
      </c>
      <c r="AC450" s="33" t="s">
        <v>42</v>
      </c>
    </row>
    <row r="451" spans="1:29" s="4" customFormat="1" ht="65.25" customHeight="1">
      <c r="A451" s="4" t="s">
        <v>241</v>
      </c>
      <c r="B451" s="16" t="s">
        <v>242</v>
      </c>
      <c r="E451" s="4" t="s">
        <v>243</v>
      </c>
      <c r="F451" s="4" t="s">
        <v>244</v>
      </c>
      <c r="G451" s="33" t="s">
        <v>42</v>
      </c>
      <c r="H451" s="33" t="s">
        <v>1468</v>
      </c>
      <c r="I451" s="4" t="s">
        <v>1469</v>
      </c>
      <c r="J451" s="4" t="s">
        <v>420</v>
      </c>
      <c r="M451" s="4" t="s">
        <v>421</v>
      </c>
      <c r="N451" s="4" t="s">
        <v>493</v>
      </c>
      <c r="Q451" s="33" t="s">
        <v>1465</v>
      </c>
      <c r="R451" s="33" t="s">
        <v>42</v>
      </c>
      <c r="S451" s="33" t="s">
        <v>32</v>
      </c>
      <c r="T451" s="33" t="s">
        <v>42</v>
      </c>
      <c r="U451" s="33" t="s">
        <v>42</v>
      </c>
      <c r="V451" s="33" t="s">
        <v>42</v>
      </c>
      <c r="W451" s="33" t="s">
        <v>42</v>
      </c>
      <c r="X451" s="33" t="s">
        <v>42</v>
      </c>
      <c r="Y451" s="33" t="s">
        <v>424</v>
      </c>
      <c r="Z451" s="33" t="s">
        <v>425</v>
      </c>
      <c r="AA451" s="33" t="s">
        <v>42</v>
      </c>
      <c r="AB451" s="33" t="s">
        <v>425</v>
      </c>
      <c r="AC451" s="33" t="s">
        <v>42</v>
      </c>
    </row>
    <row r="452" spans="1:29" s="4" customFormat="1" ht="65.25" customHeight="1">
      <c r="A452" s="4" t="s">
        <v>241</v>
      </c>
      <c r="B452" s="16" t="s">
        <v>242</v>
      </c>
      <c r="E452" s="4" t="s">
        <v>243</v>
      </c>
      <c r="F452" s="4" t="s">
        <v>244</v>
      </c>
      <c r="G452" s="33" t="s">
        <v>42</v>
      </c>
      <c r="H452" s="33" t="s">
        <v>1470</v>
      </c>
      <c r="I452" s="4" t="s">
        <v>823</v>
      </c>
      <c r="J452" s="4" t="s">
        <v>420</v>
      </c>
      <c r="M452" s="4" t="s">
        <v>461</v>
      </c>
      <c r="Q452" s="33" t="s">
        <v>1465</v>
      </c>
      <c r="R452" s="33" t="s">
        <v>42</v>
      </c>
      <c r="S452" s="33" t="s">
        <v>32</v>
      </c>
      <c r="T452" s="33" t="s">
        <v>42</v>
      </c>
      <c r="U452" s="33" t="s">
        <v>42</v>
      </c>
      <c r="V452" s="33" t="s">
        <v>42</v>
      </c>
      <c r="W452" s="33" t="s">
        <v>42</v>
      </c>
      <c r="X452" s="33" t="s">
        <v>42</v>
      </c>
      <c r="Y452" s="33" t="s">
        <v>424</v>
      </c>
      <c r="Z452" s="33" t="s">
        <v>425</v>
      </c>
      <c r="AA452" s="33" t="s">
        <v>42</v>
      </c>
      <c r="AB452" s="33" t="s">
        <v>425</v>
      </c>
      <c r="AC452" s="33" t="s">
        <v>42</v>
      </c>
    </row>
    <row r="453" spans="1:29" ht="65.25" customHeight="1">
      <c r="A453" s="4" t="s">
        <v>313</v>
      </c>
      <c r="B453" s="16" t="s">
        <v>314</v>
      </c>
      <c r="C453" s="4"/>
      <c r="D453" s="16"/>
      <c r="E453" s="4" t="s">
        <v>315</v>
      </c>
      <c r="F453" s="4" t="s">
        <v>315</v>
      </c>
      <c r="G453" s="33" t="s">
        <v>42</v>
      </c>
      <c r="H453" s="33" t="s">
        <v>1471</v>
      </c>
      <c r="I453" s="4" t="s">
        <v>460</v>
      </c>
      <c r="J453" s="4" t="s">
        <v>13</v>
      </c>
      <c r="K453" s="4"/>
      <c r="L453" s="4"/>
      <c r="M453" s="4" t="s">
        <v>428</v>
      </c>
      <c r="N453" s="4" t="s">
        <v>429</v>
      </c>
      <c r="O453" s="4" t="s">
        <v>472</v>
      </c>
      <c r="P453" s="4"/>
      <c r="Q453" s="33" t="s">
        <v>1472</v>
      </c>
      <c r="R453" s="33" t="s">
        <v>32</v>
      </c>
      <c r="S453" s="35">
        <v>11350</v>
      </c>
      <c r="T453" s="33" t="s">
        <v>469</v>
      </c>
      <c r="U453" s="35">
        <v>340500</v>
      </c>
      <c r="V453" s="33" t="s">
        <v>637</v>
      </c>
      <c r="W453" s="4" t="s">
        <v>32</v>
      </c>
      <c r="X453" s="4" t="s">
        <v>42</v>
      </c>
      <c r="Y453" s="33" t="s">
        <v>424</v>
      </c>
      <c r="Z453" s="33" t="s">
        <v>424</v>
      </c>
      <c r="AA453" s="33" t="s">
        <v>42</v>
      </c>
      <c r="AB453" s="33" t="s">
        <v>425</v>
      </c>
      <c r="AC453" s="33" t="s">
        <v>42</v>
      </c>
    </row>
    <row r="454" spans="1:29" ht="65.25" customHeight="1">
      <c r="A454" s="4" t="s">
        <v>313</v>
      </c>
      <c r="B454" s="16" t="s">
        <v>314</v>
      </c>
      <c r="C454" s="4"/>
      <c r="D454" s="16"/>
      <c r="E454" s="4" t="s">
        <v>315</v>
      </c>
      <c r="F454" s="4" t="s">
        <v>315</v>
      </c>
      <c r="G454" s="33" t="s">
        <v>42</v>
      </c>
      <c r="H454" s="33" t="s">
        <v>1473</v>
      </c>
      <c r="I454" s="4" t="s">
        <v>815</v>
      </c>
      <c r="J454" s="4" t="s">
        <v>420</v>
      </c>
      <c r="K454" s="4"/>
      <c r="L454" s="4"/>
      <c r="M454" s="4" t="s">
        <v>421</v>
      </c>
      <c r="N454" s="4" t="s">
        <v>1186</v>
      </c>
      <c r="O454" s="4"/>
      <c r="P454" s="4"/>
      <c r="Q454" s="33" t="s">
        <v>1474</v>
      </c>
      <c r="R454" s="33" t="s">
        <v>42</v>
      </c>
      <c r="S454" s="33" t="s">
        <v>32</v>
      </c>
      <c r="T454" s="35" t="s">
        <v>42</v>
      </c>
      <c r="U454" s="33" t="s">
        <v>42</v>
      </c>
      <c r="V454" s="35" t="s">
        <v>42</v>
      </c>
      <c r="W454" s="33" t="s">
        <v>42</v>
      </c>
      <c r="X454" s="4" t="s">
        <v>42</v>
      </c>
      <c r="Y454" s="33" t="s">
        <v>424</v>
      </c>
      <c r="Z454" s="33" t="s">
        <v>425</v>
      </c>
      <c r="AA454" s="33" t="s">
        <v>42</v>
      </c>
      <c r="AB454" s="33" t="s">
        <v>425</v>
      </c>
      <c r="AC454" s="33" t="s">
        <v>42</v>
      </c>
    </row>
    <row r="455" spans="1:29" ht="65.25" customHeight="1">
      <c r="A455" s="4" t="s">
        <v>313</v>
      </c>
      <c r="B455" s="16" t="s">
        <v>314</v>
      </c>
      <c r="C455" s="4"/>
      <c r="D455" s="16"/>
      <c r="E455" s="4" t="s">
        <v>315</v>
      </c>
      <c r="F455" s="4" t="s">
        <v>315</v>
      </c>
      <c r="G455" s="33" t="s">
        <v>42</v>
      </c>
      <c r="H455" s="33" t="s">
        <v>1475</v>
      </c>
      <c r="I455" s="4" t="s">
        <v>550</v>
      </c>
      <c r="J455" s="4" t="s">
        <v>420</v>
      </c>
      <c r="K455" s="4"/>
      <c r="L455" s="4"/>
      <c r="M455" s="4" t="s">
        <v>421</v>
      </c>
      <c r="N455" s="4" t="s">
        <v>493</v>
      </c>
      <c r="O455" s="4" t="s">
        <v>461</v>
      </c>
      <c r="P455" s="4"/>
      <c r="Q455" s="33" t="s">
        <v>1474</v>
      </c>
      <c r="R455" s="33" t="s">
        <v>42</v>
      </c>
      <c r="S455" s="33" t="s">
        <v>32</v>
      </c>
      <c r="T455" s="35" t="s">
        <v>42</v>
      </c>
      <c r="U455" s="33" t="s">
        <v>42</v>
      </c>
      <c r="V455" s="35" t="s">
        <v>42</v>
      </c>
      <c r="W455" s="4" t="s">
        <v>42</v>
      </c>
      <c r="X455" s="4" t="s">
        <v>42</v>
      </c>
      <c r="Y455" s="33" t="s">
        <v>424</v>
      </c>
      <c r="Z455" s="33" t="s">
        <v>425</v>
      </c>
      <c r="AA455" s="33" t="s">
        <v>42</v>
      </c>
      <c r="AB455" s="33" t="s">
        <v>425</v>
      </c>
      <c r="AC455" s="33" t="s">
        <v>42</v>
      </c>
    </row>
    <row r="456" spans="1:29" ht="65.25" customHeight="1">
      <c r="A456" s="4" t="s">
        <v>313</v>
      </c>
      <c r="B456" s="16" t="s">
        <v>314</v>
      </c>
      <c r="C456" s="4"/>
      <c r="D456" s="16"/>
      <c r="E456" s="4" t="s">
        <v>315</v>
      </c>
      <c r="F456" s="4" t="s">
        <v>315</v>
      </c>
      <c r="G456" s="33" t="s">
        <v>42</v>
      </c>
      <c r="H456" s="33" t="s">
        <v>1476</v>
      </c>
      <c r="I456" s="4" t="s">
        <v>556</v>
      </c>
      <c r="J456" s="4" t="s">
        <v>16</v>
      </c>
      <c r="K456" s="4"/>
      <c r="L456" s="4"/>
      <c r="M456" s="4" t="s">
        <v>458</v>
      </c>
      <c r="N456" s="4" t="s">
        <v>452</v>
      </c>
      <c r="O456" s="4"/>
      <c r="P456" s="4"/>
      <c r="Q456" s="33" t="s">
        <v>1477</v>
      </c>
      <c r="R456" s="33" t="s">
        <v>32</v>
      </c>
      <c r="S456" s="35">
        <v>212.6</v>
      </c>
      <c r="T456" s="33" t="s">
        <v>469</v>
      </c>
      <c r="U456" s="35">
        <v>2126</v>
      </c>
      <c r="V456" s="33" t="s">
        <v>1478</v>
      </c>
      <c r="W456" s="4" t="s">
        <v>31</v>
      </c>
      <c r="X456" s="4" t="s">
        <v>42</v>
      </c>
      <c r="Y456" s="33" t="s">
        <v>424</v>
      </c>
      <c r="Z456" s="33" t="s">
        <v>424</v>
      </c>
      <c r="AA456" s="33" t="s">
        <v>42</v>
      </c>
      <c r="AB456" s="33" t="s">
        <v>425</v>
      </c>
      <c r="AC456" s="33" t="s">
        <v>42</v>
      </c>
    </row>
    <row r="457" spans="1:29" s="4" customFormat="1" ht="65.25" customHeight="1">
      <c r="A457" s="4" t="s">
        <v>309</v>
      </c>
      <c r="B457" s="16" t="s">
        <v>310</v>
      </c>
      <c r="E457" s="48" t="s">
        <v>311</v>
      </c>
      <c r="F457" s="4" t="s">
        <v>312</v>
      </c>
      <c r="G457" s="33" t="s">
        <v>42</v>
      </c>
      <c r="H457" s="33" t="s">
        <v>1479</v>
      </c>
      <c r="I457" s="4" t="s">
        <v>1480</v>
      </c>
      <c r="J457" s="4" t="s">
        <v>13</v>
      </c>
      <c r="M457" s="4" t="s">
        <v>428</v>
      </c>
      <c r="Q457" s="33" t="s">
        <v>1481</v>
      </c>
      <c r="R457" s="33" t="s">
        <v>32</v>
      </c>
      <c r="S457" s="35">
        <v>211.7</v>
      </c>
      <c r="T457" s="33" t="s">
        <v>469</v>
      </c>
      <c r="U457" s="33" t="s">
        <v>42</v>
      </c>
      <c r="V457" s="33" t="s">
        <v>42</v>
      </c>
      <c r="W457" s="4" t="s">
        <v>474</v>
      </c>
      <c r="X457" s="4" t="s">
        <v>42</v>
      </c>
      <c r="Y457" s="33" t="s">
        <v>425</v>
      </c>
      <c r="Z457" s="33" t="s">
        <v>446</v>
      </c>
      <c r="AA457" s="4" t="s">
        <v>474</v>
      </c>
      <c r="AB457" s="33" t="s">
        <v>425</v>
      </c>
      <c r="AC457" s="33" t="s">
        <v>42</v>
      </c>
    </row>
    <row r="458" spans="1:29" s="4" customFormat="1" ht="65.25" customHeight="1">
      <c r="A458" s="4" t="s">
        <v>309</v>
      </c>
      <c r="B458" s="16" t="s">
        <v>310</v>
      </c>
      <c r="E458" s="48" t="s">
        <v>311</v>
      </c>
      <c r="F458" s="4" t="s">
        <v>312</v>
      </c>
      <c r="G458" s="33" t="s">
        <v>42</v>
      </c>
      <c r="H458" s="33" t="s">
        <v>1482</v>
      </c>
      <c r="I458" s="4" t="s">
        <v>1483</v>
      </c>
      <c r="J458" s="4" t="s">
        <v>13</v>
      </c>
      <c r="K458" s="4" t="s">
        <v>16</v>
      </c>
      <c r="M458" s="4" t="s">
        <v>472</v>
      </c>
      <c r="N458" s="4" t="s">
        <v>473</v>
      </c>
      <c r="O458" s="4" t="s">
        <v>685</v>
      </c>
      <c r="Q458" s="33" t="s">
        <v>1484</v>
      </c>
      <c r="R458" s="33" t="s">
        <v>32</v>
      </c>
      <c r="S458" s="35">
        <f>465*Lists!Z2</f>
        <v>421.84242</v>
      </c>
      <c r="T458" s="33" t="s">
        <v>469</v>
      </c>
      <c r="U458" s="33" t="s">
        <v>42</v>
      </c>
      <c r="V458" s="33" t="s">
        <v>42</v>
      </c>
      <c r="W458" s="4" t="s">
        <v>474</v>
      </c>
      <c r="X458" s="4" t="s">
        <v>42</v>
      </c>
      <c r="Y458" s="33" t="s">
        <v>425</v>
      </c>
      <c r="Z458" s="33" t="s">
        <v>446</v>
      </c>
      <c r="AA458" s="4" t="s">
        <v>474</v>
      </c>
      <c r="AB458" s="33" t="s">
        <v>425</v>
      </c>
      <c r="AC458" s="33" t="s">
        <v>42</v>
      </c>
    </row>
    <row r="459" spans="1:29" s="4" customFormat="1" ht="65.25" customHeight="1">
      <c r="A459" s="4" t="s">
        <v>309</v>
      </c>
      <c r="B459" s="16" t="s">
        <v>310</v>
      </c>
      <c r="E459" s="48" t="s">
        <v>311</v>
      </c>
      <c r="F459" s="4" t="s">
        <v>312</v>
      </c>
      <c r="G459" s="33" t="s">
        <v>42</v>
      </c>
      <c r="H459" s="33" t="s">
        <v>1485</v>
      </c>
      <c r="I459" s="4" t="s">
        <v>575</v>
      </c>
      <c r="J459" s="4" t="s">
        <v>16</v>
      </c>
      <c r="M459" s="4" t="s">
        <v>452</v>
      </c>
      <c r="Q459" s="33" t="s">
        <v>1481</v>
      </c>
      <c r="R459" s="33" t="s">
        <v>42</v>
      </c>
      <c r="S459" s="33" t="s">
        <v>32</v>
      </c>
      <c r="T459" s="33" t="s">
        <v>42</v>
      </c>
      <c r="U459" s="33" t="s">
        <v>42</v>
      </c>
      <c r="V459" s="33" t="s">
        <v>42</v>
      </c>
      <c r="W459" s="4" t="s">
        <v>42</v>
      </c>
      <c r="X459" s="4" t="s">
        <v>42</v>
      </c>
      <c r="Y459" s="33" t="s">
        <v>425</v>
      </c>
      <c r="Z459" s="33" t="s">
        <v>425</v>
      </c>
      <c r="AA459" s="33" t="s">
        <v>42</v>
      </c>
      <c r="AB459" s="33" t="s">
        <v>425</v>
      </c>
      <c r="AC459" s="33" t="s">
        <v>42</v>
      </c>
    </row>
    <row r="460" spans="1:29" s="4" customFormat="1" ht="65.25" customHeight="1">
      <c r="A460" s="4" t="s">
        <v>309</v>
      </c>
      <c r="B460" s="16" t="s">
        <v>310</v>
      </c>
      <c r="E460" s="48" t="s">
        <v>311</v>
      </c>
      <c r="F460" s="4" t="s">
        <v>312</v>
      </c>
      <c r="G460" s="33" t="s">
        <v>42</v>
      </c>
      <c r="H460" s="33" t="s">
        <v>1486</v>
      </c>
      <c r="I460" s="4" t="s">
        <v>578</v>
      </c>
      <c r="J460" s="4" t="s">
        <v>16</v>
      </c>
      <c r="M460" s="4" t="s">
        <v>458</v>
      </c>
      <c r="Q460" s="33" t="s">
        <v>1487</v>
      </c>
      <c r="R460" s="33" t="s">
        <v>32</v>
      </c>
      <c r="S460" s="35">
        <f>130*Lists!Z2</f>
        <v>117.93444</v>
      </c>
      <c r="T460" s="33" t="s">
        <v>469</v>
      </c>
      <c r="U460" s="33" t="s">
        <v>42</v>
      </c>
      <c r="V460" s="33" t="s">
        <v>42</v>
      </c>
      <c r="W460" s="4" t="s">
        <v>474</v>
      </c>
      <c r="X460" s="4" t="s">
        <v>42</v>
      </c>
      <c r="Y460" s="33" t="s">
        <v>425</v>
      </c>
      <c r="Z460" s="33" t="s">
        <v>446</v>
      </c>
      <c r="AA460" s="4" t="s">
        <v>474</v>
      </c>
      <c r="AB460" s="33" t="s">
        <v>425</v>
      </c>
      <c r="AC460" s="33" t="s">
        <v>42</v>
      </c>
    </row>
    <row r="461" spans="1:29" s="4" customFormat="1" ht="65.25" customHeight="1">
      <c r="A461" s="4" t="s">
        <v>309</v>
      </c>
      <c r="B461" s="16" t="s">
        <v>310</v>
      </c>
      <c r="E461" s="48" t="s">
        <v>311</v>
      </c>
      <c r="F461" s="4" t="s">
        <v>312</v>
      </c>
      <c r="G461" s="33" t="s">
        <v>42</v>
      </c>
      <c r="H461" s="33" t="s">
        <v>1488</v>
      </c>
      <c r="I461" s="4" t="s">
        <v>1489</v>
      </c>
      <c r="J461" s="4" t="s">
        <v>487</v>
      </c>
      <c r="M461" s="4" t="s">
        <v>488</v>
      </c>
      <c r="Q461" s="33" t="s">
        <v>1487</v>
      </c>
      <c r="R461" s="33" t="s">
        <v>42</v>
      </c>
      <c r="S461" s="33" t="s">
        <v>32</v>
      </c>
      <c r="T461" s="33" t="s">
        <v>42</v>
      </c>
      <c r="U461" s="33" t="s">
        <v>42</v>
      </c>
      <c r="V461" s="33" t="s">
        <v>42</v>
      </c>
      <c r="W461" s="4" t="s">
        <v>42</v>
      </c>
      <c r="X461" s="4" t="s">
        <v>42</v>
      </c>
      <c r="Y461" s="33" t="s">
        <v>425</v>
      </c>
      <c r="Z461" s="33" t="s">
        <v>425</v>
      </c>
      <c r="AA461" s="33" t="s">
        <v>42</v>
      </c>
      <c r="AB461" s="33" t="s">
        <v>425</v>
      </c>
      <c r="AC461" s="33" t="s">
        <v>42</v>
      </c>
    </row>
    <row r="462" spans="1:29" ht="65.25" customHeight="1">
      <c r="A462" s="4" t="s">
        <v>246</v>
      </c>
      <c r="B462" s="37" t="s">
        <v>1490</v>
      </c>
      <c r="C462" s="4"/>
      <c r="D462" s="4"/>
      <c r="E462" s="4" t="s">
        <v>248</v>
      </c>
      <c r="F462" s="33" t="s">
        <v>248</v>
      </c>
      <c r="G462" s="33" t="s">
        <v>245</v>
      </c>
      <c r="H462" s="33" t="s">
        <v>1491</v>
      </c>
      <c r="I462" s="4" t="s">
        <v>1492</v>
      </c>
      <c r="J462" s="4" t="s">
        <v>13</v>
      </c>
      <c r="K462" s="4"/>
      <c r="L462" s="4"/>
      <c r="M462" s="4" t="s">
        <v>428</v>
      </c>
      <c r="N462" s="4" t="s">
        <v>429</v>
      </c>
      <c r="O462" s="4"/>
      <c r="P462" s="4"/>
      <c r="Q462" s="33" t="s">
        <v>1493</v>
      </c>
      <c r="R462" s="33" t="s">
        <v>32</v>
      </c>
      <c r="S462" s="35" t="s">
        <v>1494</v>
      </c>
      <c r="T462" s="33" t="s">
        <v>32</v>
      </c>
      <c r="U462" s="33" t="s">
        <v>42</v>
      </c>
      <c r="V462" s="33" t="s">
        <v>42</v>
      </c>
      <c r="W462" s="4" t="s">
        <v>42</v>
      </c>
      <c r="X462" s="4" t="s">
        <v>42</v>
      </c>
      <c r="Y462" s="33" t="s">
        <v>490</v>
      </c>
      <c r="Z462" s="33" t="s">
        <v>425</v>
      </c>
      <c r="AA462" s="33" t="s">
        <v>42</v>
      </c>
      <c r="AB462" s="33" t="s">
        <v>425</v>
      </c>
      <c r="AC462" s="33" t="s">
        <v>42</v>
      </c>
    </row>
    <row r="463" spans="1:29" ht="65.25" customHeight="1">
      <c r="A463" s="4" t="s">
        <v>246</v>
      </c>
      <c r="B463" s="24" t="s">
        <v>1490</v>
      </c>
      <c r="C463" s="4"/>
      <c r="D463" s="4"/>
      <c r="E463" s="4" t="s">
        <v>248</v>
      </c>
      <c r="F463" s="33" t="s">
        <v>248</v>
      </c>
      <c r="G463" s="33" t="s">
        <v>245</v>
      </c>
      <c r="H463" s="33" t="s">
        <v>1495</v>
      </c>
      <c r="I463" s="4" t="s">
        <v>1492</v>
      </c>
      <c r="J463" s="4" t="s">
        <v>420</v>
      </c>
      <c r="K463" s="4"/>
      <c r="L463" s="4"/>
      <c r="M463" s="4" t="s">
        <v>421</v>
      </c>
      <c r="N463" s="4"/>
      <c r="O463" s="4"/>
      <c r="P463" s="4"/>
      <c r="Q463" s="33" t="s">
        <v>1493</v>
      </c>
      <c r="R463" s="33" t="s">
        <v>42</v>
      </c>
      <c r="S463" s="33" t="s">
        <v>32</v>
      </c>
      <c r="T463" s="33" t="s">
        <v>42</v>
      </c>
      <c r="U463" s="33" t="s">
        <v>42</v>
      </c>
      <c r="V463" s="33" t="s">
        <v>42</v>
      </c>
      <c r="W463" s="4" t="s">
        <v>42</v>
      </c>
      <c r="X463" s="4" t="s">
        <v>42</v>
      </c>
      <c r="Y463" s="33" t="s">
        <v>425</v>
      </c>
      <c r="Z463" s="33" t="s">
        <v>425</v>
      </c>
      <c r="AA463" s="33" t="s">
        <v>42</v>
      </c>
      <c r="AB463" s="33" t="s">
        <v>425</v>
      </c>
      <c r="AC463" s="33" t="s">
        <v>42</v>
      </c>
    </row>
    <row r="464" spans="1:29" ht="65.25" customHeight="1">
      <c r="A464" s="4" t="s">
        <v>324</v>
      </c>
      <c r="B464" s="16" t="s">
        <v>325</v>
      </c>
      <c r="C464" s="4"/>
      <c r="D464" s="16"/>
      <c r="E464" s="4" t="s">
        <v>326</v>
      </c>
      <c r="F464" s="4" t="s">
        <v>327</v>
      </c>
      <c r="G464" s="33" t="s">
        <v>42</v>
      </c>
      <c r="H464" s="33" t="s">
        <v>1496</v>
      </c>
      <c r="I464" s="4" t="s">
        <v>1497</v>
      </c>
      <c r="J464" s="4" t="s">
        <v>13</v>
      </c>
      <c r="K464" s="4"/>
      <c r="L464" s="4"/>
      <c r="M464" s="4" t="s">
        <v>527</v>
      </c>
      <c r="N464" s="4"/>
      <c r="O464" s="4"/>
      <c r="P464" s="4"/>
      <c r="Q464" s="33" t="s">
        <v>1498</v>
      </c>
      <c r="R464" s="33" t="s">
        <v>32</v>
      </c>
      <c r="S464" s="35">
        <v>94.7</v>
      </c>
      <c r="T464" s="33" t="s">
        <v>469</v>
      </c>
      <c r="U464" s="33" t="s">
        <v>42</v>
      </c>
      <c r="V464" s="33" t="s">
        <v>42</v>
      </c>
      <c r="W464" s="4" t="s">
        <v>32</v>
      </c>
      <c r="X464" s="4" t="s">
        <v>42</v>
      </c>
      <c r="Y464" s="33" t="s">
        <v>424</v>
      </c>
      <c r="Z464" s="33" t="s">
        <v>425</v>
      </c>
      <c r="AA464" s="33" t="s">
        <v>42</v>
      </c>
      <c r="AB464" s="33" t="s">
        <v>425</v>
      </c>
      <c r="AC464" s="33" t="s">
        <v>42</v>
      </c>
    </row>
    <row r="465" spans="1:29" ht="65.25" customHeight="1">
      <c r="A465" s="4" t="s">
        <v>324</v>
      </c>
      <c r="B465" s="16" t="s">
        <v>325</v>
      </c>
      <c r="C465" s="4"/>
      <c r="D465" s="16"/>
      <c r="E465" s="4" t="s">
        <v>326</v>
      </c>
      <c r="F465" s="4" t="s">
        <v>327</v>
      </c>
      <c r="G465" s="33" t="s">
        <v>42</v>
      </c>
      <c r="H465" s="33" t="s">
        <v>1499</v>
      </c>
      <c r="I465" s="4" t="s">
        <v>1500</v>
      </c>
      <c r="J465" s="4" t="s">
        <v>13</v>
      </c>
      <c r="K465" s="4"/>
      <c r="L465" s="4"/>
      <c r="M465" s="4" t="s">
        <v>428</v>
      </c>
      <c r="N465" s="4"/>
      <c r="O465" s="4"/>
      <c r="P465" s="4"/>
      <c r="Q465" s="33" t="s">
        <v>1501</v>
      </c>
      <c r="R465" s="33" t="s">
        <v>32</v>
      </c>
      <c r="S465" s="35">
        <v>107090</v>
      </c>
      <c r="T465" s="33" t="s">
        <v>469</v>
      </c>
      <c r="U465" s="33" t="s">
        <v>42</v>
      </c>
      <c r="V465" s="33" t="s">
        <v>42</v>
      </c>
      <c r="W465" s="4" t="s">
        <v>32</v>
      </c>
      <c r="X465" s="4" t="s">
        <v>42</v>
      </c>
      <c r="Y465" s="33" t="s">
        <v>424</v>
      </c>
      <c r="Z465" s="33" t="s">
        <v>425</v>
      </c>
      <c r="AA465" s="33" t="s">
        <v>42</v>
      </c>
      <c r="AB465" s="33" t="s">
        <v>425</v>
      </c>
      <c r="AC465" s="33" t="s">
        <v>42</v>
      </c>
    </row>
    <row r="466" spans="1:29" ht="65.25" customHeight="1">
      <c r="A466" s="4" t="s">
        <v>324</v>
      </c>
      <c r="B466" s="16" t="s">
        <v>325</v>
      </c>
      <c r="C466" s="4"/>
      <c r="D466" s="16"/>
      <c r="E466" s="4" t="s">
        <v>326</v>
      </c>
      <c r="F466" s="4" t="s">
        <v>327</v>
      </c>
      <c r="G466" s="33" t="s">
        <v>42</v>
      </c>
      <c r="H466" s="33" t="s">
        <v>1502</v>
      </c>
      <c r="I466" s="4" t="s">
        <v>1503</v>
      </c>
      <c r="J466" s="4" t="s">
        <v>13</v>
      </c>
      <c r="K466" s="4"/>
      <c r="L466" s="4"/>
      <c r="M466" s="4" t="s">
        <v>428</v>
      </c>
      <c r="N466" s="4"/>
      <c r="O466" s="4"/>
      <c r="P466" s="4"/>
      <c r="Q466" s="33" t="s">
        <v>1504</v>
      </c>
      <c r="R466" s="33" t="s">
        <v>32</v>
      </c>
      <c r="S466" s="35">
        <v>113987.22</v>
      </c>
      <c r="T466" s="33" t="s">
        <v>505</v>
      </c>
      <c r="U466" s="33" t="s">
        <v>42</v>
      </c>
      <c r="V466" s="33" t="s">
        <v>42</v>
      </c>
      <c r="W466" s="4" t="s">
        <v>32</v>
      </c>
      <c r="X466" s="4" t="s">
        <v>42</v>
      </c>
      <c r="Y466" s="33" t="s">
        <v>424</v>
      </c>
      <c r="Z466" s="33" t="s">
        <v>425</v>
      </c>
      <c r="AA466" s="33" t="s">
        <v>42</v>
      </c>
      <c r="AB466" s="33" t="s">
        <v>425</v>
      </c>
      <c r="AC466" s="33" t="s">
        <v>42</v>
      </c>
    </row>
    <row r="467" spans="1:29" ht="65.25" customHeight="1">
      <c r="A467" s="4" t="s">
        <v>324</v>
      </c>
      <c r="B467" s="16" t="s">
        <v>325</v>
      </c>
      <c r="C467" s="4"/>
      <c r="D467" s="16"/>
      <c r="E467" s="4" t="s">
        <v>326</v>
      </c>
      <c r="F467" s="4" t="s">
        <v>327</v>
      </c>
      <c r="G467" s="33" t="s">
        <v>42</v>
      </c>
      <c r="H467" s="33" t="s">
        <v>1505</v>
      </c>
      <c r="I467" s="4" t="s">
        <v>1506</v>
      </c>
      <c r="J467" s="4" t="s">
        <v>13</v>
      </c>
      <c r="K467" s="4"/>
      <c r="L467" s="4"/>
      <c r="M467" s="4" t="s">
        <v>429</v>
      </c>
      <c r="N467" s="4"/>
      <c r="O467" s="4"/>
      <c r="P467" s="4"/>
      <c r="Q467" s="33" t="s">
        <v>1507</v>
      </c>
      <c r="R467" s="33" t="s">
        <v>32</v>
      </c>
      <c r="S467" s="35">
        <v>462436.2</v>
      </c>
      <c r="T467" s="33" t="s">
        <v>469</v>
      </c>
      <c r="U467" s="33" t="s">
        <v>42</v>
      </c>
      <c r="V467" s="33" t="s">
        <v>42</v>
      </c>
      <c r="W467" s="4" t="s">
        <v>32</v>
      </c>
      <c r="X467" s="4" t="s">
        <v>42</v>
      </c>
      <c r="Y467" s="33" t="s">
        <v>424</v>
      </c>
      <c r="Z467" s="33" t="s">
        <v>446</v>
      </c>
      <c r="AA467" s="33" t="s">
        <v>32</v>
      </c>
      <c r="AB467" s="33" t="s">
        <v>425</v>
      </c>
      <c r="AC467" s="33" t="s">
        <v>42</v>
      </c>
    </row>
    <row r="468" spans="1:29" ht="65.25" customHeight="1">
      <c r="A468" s="4" t="s">
        <v>324</v>
      </c>
      <c r="B468" s="16" t="s">
        <v>325</v>
      </c>
      <c r="C468" s="4"/>
      <c r="D468" s="16"/>
      <c r="E468" s="4" t="s">
        <v>326</v>
      </c>
      <c r="F468" s="4" t="s">
        <v>327</v>
      </c>
      <c r="G468" s="33" t="s">
        <v>42</v>
      </c>
      <c r="H468" s="33" t="s">
        <v>1508</v>
      </c>
      <c r="I468" s="4" t="s">
        <v>1509</v>
      </c>
      <c r="J468" s="4" t="s">
        <v>13</v>
      </c>
      <c r="K468" s="4"/>
      <c r="L468" s="4"/>
      <c r="M468" s="4" t="s">
        <v>428</v>
      </c>
      <c r="N468" s="4"/>
      <c r="O468" s="4"/>
      <c r="P468" s="4"/>
      <c r="Q468" s="33" t="s">
        <v>1507</v>
      </c>
      <c r="R468" s="33" t="s">
        <v>32</v>
      </c>
      <c r="S468" s="35">
        <v>23480.34</v>
      </c>
      <c r="T468" s="33" t="s">
        <v>469</v>
      </c>
      <c r="U468" s="33" t="s">
        <v>42</v>
      </c>
      <c r="V468" s="33" t="s">
        <v>42</v>
      </c>
      <c r="W468" s="4" t="s">
        <v>32</v>
      </c>
      <c r="X468" s="4" t="s">
        <v>42</v>
      </c>
      <c r="Y468" s="33" t="s">
        <v>424</v>
      </c>
      <c r="Z468" s="33" t="s">
        <v>446</v>
      </c>
      <c r="AA468" s="33" t="s">
        <v>32</v>
      </c>
      <c r="AB468" s="33" t="s">
        <v>425</v>
      </c>
      <c r="AC468" s="33" t="s">
        <v>42</v>
      </c>
    </row>
    <row r="469" spans="1:29" ht="65.099999999999994" customHeight="1">
      <c r="A469" s="4" t="s">
        <v>324</v>
      </c>
      <c r="B469" s="16" t="s">
        <v>325</v>
      </c>
      <c r="C469" s="4"/>
      <c r="D469" s="16"/>
      <c r="E469" s="4" t="s">
        <v>326</v>
      </c>
      <c r="F469" s="4" t="s">
        <v>327</v>
      </c>
      <c r="G469" s="33" t="s">
        <v>42</v>
      </c>
      <c r="H469" s="33" t="s">
        <v>1510</v>
      </c>
      <c r="I469" s="4" t="s">
        <v>1511</v>
      </c>
      <c r="J469" s="4" t="s">
        <v>13</v>
      </c>
      <c r="K469" s="4"/>
      <c r="L469" s="4"/>
      <c r="M469" s="4" t="s">
        <v>428</v>
      </c>
      <c r="N469" s="4"/>
      <c r="O469" s="4"/>
      <c r="P469" s="4"/>
      <c r="Q469" s="4" t="s">
        <v>1512</v>
      </c>
      <c r="R469" s="33" t="s">
        <v>32</v>
      </c>
      <c r="S469" s="35">
        <v>94.7</v>
      </c>
      <c r="T469" s="33" t="s">
        <v>469</v>
      </c>
      <c r="U469" s="33" t="s">
        <v>42</v>
      </c>
      <c r="V469" s="33" t="s">
        <v>42</v>
      </c>
      <c r="W469" s="4" t="s">
        <v>32</v>
      </c>
      <c r="X469" s="4" t="s">
        <v>42</v>
      </c>
      <c r="Y469" s="33" t="s">
        <v>424</v>
      </c>
      <c r="Z469" s="33" t="s">
        <v>425</v>
      </c>
      <c r="AA469" s="33" t="s">
        <v>42</v>
      </c>
      <c r="AB469" s="33" t="s">
        <v>425</v>
      </c>
      <c r="AC469" s="33" t="s">
        <v>42</v>
      </c>
    </row>
    <row r="470" spans="1:29" ht="65.25" customHeight="1">
      <c r="A470" s="4" t="s">
        <v>324</v>
      </c>
      <c r="B470" s="16" t="s">
        <v>325</v>
      </c>
      <c r="C470" s="4"/>
      <c r="D470" s="16"/>
      <c r="E470" s="4" t="s">
        <v>326</v>
      </c>
      <c r="F470" s="4" t="s">
        <v>327</v>
      </c>
      <c r="G470" s="33" t="s">
        <v>42</v>
      </c>
      <c r="H470" s="33" t="s">
        <v>1513</v>
      </c>
      <c r="I470" s="4" t="s">
        <v>1514</v>
      </c>
      <c r="J470" s="4" t="s">
        <v>16</v>
      </c>
      <c r="K470" s="4"/>
      <c r="L470" s="4"/>
      <c r="M470" s="4" t="s">
        <v>452</v>
      </c>
      <c r="N470" s="4"/>
      <c r="O470" s="4"/>
      <c r="P470" s="4"/>
      <c r="Q470" s="4" t="s">
        <v>1515</v>
      </c>
      <c r="R470" s="33" t="s">
        <v>32</v>
      </c>
      <c r="S470" s="35" t="s">
        <v>1516</v>
      </c>
      <c r="T470" s="33" t="s">
        <v>469</v>
      </c>
      <c r="U470" s="33" t="s">
        <v>42</v>
      </c>
      <c r="V470" s="33" t="s">
        <v>42</v>
      </c>
      <c r="W470" s="4" t="s">
        <v>32</v>
      </c>
      <c r="X470" s="4" t="s">
        <v>42</v>
      </c>
      <c r="Y470" s="33" t="s">
        <v>424</v>
      </c>
      <c r="Z470" s="33" t="s">
        <v>425</v>
      </c>
      <c r="AA470" s="33" t="s">
        <v>42</v>
      </c>
      <c r="AB470" s="33" t="s">
        <v>425</v>
      </c>
      <c r="AC470" s="33" t="s">
        <v>42</v>
      </c>
    </row>
    <row r="471" spans="1:29" ht="65.25" customHeight="1">
      <c r="A471" s="4" t="s">
        <v>324</v>
      </c>
      <c r="B471" s="16" t="s">
        <v>325</v>
      </c>
      <c r="C471" s="4"/>
      <c r="D471" s="16"/>
      <c r="E471" s="4" t="s">
        <v>326</v>
      </c>
      <c r="F471" s="4" t="s">
        <v>327</v>
      </c>
      <c r="G471" s="33" t="s">
        <v>42</v>
      </c>
      <c r="H471" s="33" t="s">
        <v>1517</v>
      </c>
      <c r="I471" s="4" t="s">
        <v>1518</v>
      </c>
      <c r="J471" s="4" t="s">
        <v>16</v>
      </c>
      <c r="K471" s="4"/>
      <c r="L471" s="4"/>
      <c r="M471" s="4" t="s">
        <v>458</v>
      </c>
      <c r="N471" s="4" t="s">
        <v>452</v>
      </c>
      <c r="O471" s="4"/>
      <c r="P471" s="4"/>
      <c r="Q471" s="33" t="s">
        <v>1519</v>
      </c>
      <c r="R471" s="33" t="s">
        <v>32</v>
      </c>
      <c r="S471" s="35">
        <v>283</v>
      </c>
      <c r="T471" s="33" t="s">
        <v>469</v>
      </c>
      <c r="U471" s="33" t="s">
        <v>42</v>
      </c>
      <c r="V471" s="33" t="s">
        <v>42</v>
      </c>
      <c r="W471" s="4" t="s">
        <v>32</v>
      </c>
      <c r="X471" s="4" t="s">
        <v>42</v>
      </c>
      <c r="Y471" s="33" t="s">
        <v>424</v>
      </c>
      <c r="Z471" s="33" t="s">
        <v>425</v>
      </c>
      <c r="AA471" s="33" t="s">
        <v>42</v>
      </c>
      <c r="AB471" s="33" t="s">
        <v>425</v>
      </c>
      <c r="AC471" s="33" t="s">
        <v>42</v>
      </c>
    </row>
    <row r="472" spans="1:29" ht="65.25" customHeight="1">
      <c r="A472" s="4" t="s">
        <v>324</v>
      </c>
      <c r="B472" s="16" t="s">
        <v>325</v>
      </c>
      <c r="C472" s="4"/>
      <c r="D472" s="16"/>
      <c r="E472" s="4" t="s">
        <v>326</v>
      </c>
      <c r="F472" s="4" t="s">
        <v>327</v>
      </c>
      <c r="G472" s="33" t="s">
        <v>42</v>
      </c>
      <c r="H472" s="33" t="s">
        <v>1520</v>
      </c>
      <c r="I472" s="4" t="s">
        <v>1521</v>
      </c>
      <c r="J472" s="4" t="s">
        <v>16</v>
      </c>
      <c r="K472" s="4"/>
      <c r="L472" s="4"/>
      <c r="M472" s="4" t="s">
        <v>458</v>
      </c>
      <c r="N472" s="4" t="s">
        <v>452</v>
      </c>
      <c r="O472" s="4"/>
      <c r="P472" s="4"/>
      <c r="Q472" s="4" t="s">
        <v>1522</v>
      </c>
      <c r="R472" s="33" t="s">
        <v>32</v>
      </c>
      <c r="S472" s="35">
        <v>624</v>
      </c>
      <c r="T472" s="33" t="s">
        <v>469</v>
      </c>
      <c r="U472" s="33" t="s">
        <v>42</v>
      </c>
      <c r="V472" s="33" t="s">
        <v>42</v>
      </c>
      <c r="W472" s="4" t="s">
        <v>32</v>
      </c>
      <c r="X472" s="4" t="s">
        <v>42</v>
      </c>
      <c r="Y472" s="33" t="s">
        <v>424</v>
      </c>
      <c r="Z472" s="33" t="s">
        <v>425</v>
      </c>
      <c r="AA472" s="33" t="s">
        <v>42</v>
      </c>
      <c r="AB472" s="33" t="s">
        <v>425</v>
      </c>
      <c r="AC472" s="33" t="s">
        <v>42</v>
      </c>
    </row>
    <row r="473" spans="1:29" ht="65.25" customHeight="1">
      <c r="A473" s="4" t="s">
        <v>324</v>
      </c>
      <c r="B473" s="16" t="s">
        <v>325</v>
      </c>
      <c r="C473" s="4"/>
      <c r="D473" s="16"/>
      <c r="E473" s="4" t="s">
        <v>326</v>
      </c>
      <c r="F473" s="4" t="s">
        <v>327</v>
      </c>
      <c r="G473" s="33" t="s">
        <v>42</v>
      </c>
      <c r="H473" s="33" t="s">
        <v>1523</v>
      </c>
      <c r="I473" s="4" t="s">
        <v>1524</v>
      </c>
      <c r="J473" s="4" t="s">
        <v>16</v>
      </c>
      <c r="K473" s="4"/>
      <c r="L473" s="4"/>
      <c r="M473" s="4" t="s">
        <v>458</v>
      </c>
      <c r="N473" s="4" t="s">
        <v>452</v>
      </c>
      <c r="O473" s="4"/>
      <c r="P473" s="4"/>
      <c r="Q473" s="4" t="s">
        <v>1525</v>
      </c>
      <c r="R473" s="33" t="s">
        <v>32</v>
      </c>
      <c r="S473" s="33" t="s">
        <v>1526</v>
      </c>
      <c r="T473" s="36" t="s">
        <v>469</v>
      </c>
      <c r="U473" s="33" t="s">
        <v>42</v>
      </c>
      <c r="V473" s="33" t="s">
        <v>42</v>
      </c>
      <c r="W473" s="4" t="s">
        <v>32</v>
      </c>
      <c r="X473" s="4" t="s">
        <v>42</v>
      </c>
      <c r="Y473" s="33" t="s">
        <v>424</v>
      </c>
      <c r="Z473" s="33" t="s">
        <v>425</v>
      </c>
      <c r="AA473" s="33" t="s">
        <v>42</v>
      </c>
      <c r="AB473" s="33" t="s">
        <v>425</v>
      </c>
      <c r="AC473" s="33" t="s">
        <v>42</v>
      </c>
    </row>
    <row r="474" spans="1:29" ht="65.25" customHeight="1">
      <c r="A474" s="4" t="s">
        <v>324</v>
      </c>
      <c r="B474" s="16" t="s">
        <v>325</v>
      </c>
      <c r="C474" s="4"/>
      <c r="D474" s="16"/>
      <c r="E474" s="4" t="s">
        <v>326</v>
      </c>
      <c r="F474" s="4" t="s">
        <v>327</v>
      </c>
      <c r="G474" s="33" t="s">
        <v>42</v>
      </c>
      <c r="H474" s="33" t="s">
        <v>1527</v>
      </c>
      <c r="I474" s="4" t="s">
        <v>1528</v>
      </c>
      <c r="J474" s="4" t="s">
        <v>17</v>
      </c>
      <c r="K474" s="4"/>
      <c r="L474" s="4"/>
      <c r="M474" s="4" t="s">
        <v>775</v>
      </c>
      <c r="N474" s="4" t="s">
        <v>484</v>
      </c>
      <c r="O474" s="4"/>
      <c r="P474" s="4"/>
      <c r="Q474" s="4" t="s">
        <v>1529</v>
      </c>
      <c r="R474" s="33" t="s">
        <v>32</v>
      </c>
      <c r="S474" s="35">
        <v>259</v>
      </c>
      <c r="T474" s="33" t="s">
        <v>469</v>
      </c>
      <c r="U474" s="33" t="s">
        <v>42</v>
      </c>
      <c r="V474" s="33" t="s">
        <v>42</v>
      </c>
      <c r="W474" s="4" t="s">
        <v>32</v>
      </c>
      <c r="X474" s="4" t="s">
        <v>42</v>
      </c>
      <c r="Y474" s="33" t="s">
        <v>424</v>
      </c>
      <c r="Z474" s="33" t="s">
        <v>446</v>
      </c>
      <c r="AA474" s="33" t="s">
        <v>32</v>
      </c>
      <c r="AB474" s="33" t="s">
        <v>425</v>
      </c>
      <c r="AC474" s="33" t="s">
        <v>42</v>
      </c>
    </row>
    <row r="475" spans="1:29" ht="65.25" customHeight="1">
      <c r="A475" s="4" t="s">
        <v>324</v>
      </c>
      <c r="B475" s="16" t="s">
        <v>325</v>
      </c>
      <c r="C475" s="4"/>
      <c r="D475" s="16"/>
      <c r="E475" s="4" t="s">
        <v>326</v>
      </c>
      <c r="F475" s="4" t="s">
        <v>327</v>
      </c>
      <c r="G475" s="33" t="s">
        <v>42</v>
      </c>
      <c r="H475" s="33" t="s">
        <v>1530</v>
      </c>
      <c r="I475" s="4" t="s">
        <v>1531</v>
      </c>
      <c r="J475" s="4" t="s">
        <v>17</v>
      </c>
      <c r="K475" s="4"/>
      <c r="L475" s="4"/>
      <c r="M475" s="4" t="s">
        <v>775</v>
      </c>
      <c r="N475" s="4" t="s">
        <v>524</v>
      </c>
      <c r="O475" s="4"/>
      <c r="P475" s="4"/>
      <c r="Q475" s="4" t="s">
        <v>1532</v>
      </c>
      <c r="R475" s="33" t="s">
        <v>42</v>
      </c>
      <c r="S475" s="49" t="s">
        <v>32</v>
      </c>
      <c r="T475" s="33" t="s">
        <v>42</v>
      </c>
      <c r="U475" s="35" t="s">
        <v>42</v>
      </c>
      <c r="V475" s="35" t="s">
        <v>42</v>
      </c>
      <c r="W475" s="35" t="s">
        <v>42</v>
      </c>
      <c r="X475" s="35" t="s">
        <v>42</v>
      </c>
      <c r="Y475" s="33" t="s">
        <v>424</v>
      </c>
      <c r="Z475" s="33" t="s">
        <v>425</v>
      </c>
      <c r="AA475" s="33" t="s">
        <v>42</v>
      </c>
      <c r="AB475" s="33" t="s">
        <v>425</v>
      </c>
      <c r="AC475" s="33" t="s">
        <v>42</v>
      </c>
    </row>
    <row r="476" spans="1:29" ht="65.25" customHeight="1">
      <c r="A476" s="4" t="s">
        <v>324</v>
      </c>
      <c r="B476" s="16" t="s">
        <v>325</v>
      </c>
      <c r="C476" s="4"/>
      <c r="D476" s="16"/>
      <c r="E476" s="4" t="s">
        <v>326</v>
      </c>
      <c r="F476" s="4" t="s">
        <v>327</v>
      </c>
      <c r="G476" s="33" t="s">
        <v>42</v>
      </c>
      <c r="H476" s="33" t="s">
        <v>1533</v>
      </c>
      <c r="I476" s="4" t="s">
        <v>1534</v>
      </c>
      <c r="J476" s="4" t="s">
        <v>17</v>
      </c>
      <c r="K476" s="4"/>
      <c r="L476" s="4"/>
      <c r="M476" s="4" t="s">
        <v>845</v>
      </c>
      <c r="N476" s="4" t="s">
        <v>528</v>
      </c>
      <c r="O476" s="4"/>
      <c r="P476" s="4"/>
      <c r="Q476" s="4" t="s">
        <v>1535</v>
      </c>
      <c r="R476" s="33" t="s">
        <v>42</v>
      </c>
      <c r="S476" s="35" t="s">
        <v>32</v>
      </c>
      <c r="T476" s="33" t="s">
        <v>42</v>
      </c>
      <c r="U476" s="35" t="s">
        <v>42</v>
      </c>
      <c r="V476" s="35" t="s">
        <v>42</v>
      </c>
      <c r="W476" s="35" t="s">
        <v>42</v>
      </c>
      <c r="X476" s="35" t="s">
        <v>42</v>
      </c>
      <c r="Y476" s="33" t="s">
        <v>424</v>
      </c>
      <c r="Z476" s="33" t="s">
        <v>424</v>
      </c>
      <c r="AA476" s="33" t="s">
        <v>32</v>
      </c>
      <c r="AB476" s="33" t="s">
        <v>425</v>
      </c>
      <c r="AC476" s="33" t="s">
        <v>42</v>
      </c>
    </row>
    <row r="477" spans="1:29" ht="65.25" customHeight="1">
      <c r="A477" s="4" t="s">
        <v>324</v>
      </c>
      <c r="B477" s="16" t="s">
        <v>325</v>
      </c>
      <c r="C477" s="4"/>
      <c r="D477" s="16"/>
      <c r="E477" s="4" t="s">
        <v>326</v>
      </c>
      <c r="F477" s="4" t="s">
        <v>327</v>
      </c>
      <c r="G477" s="33" t="s">
        <v>42</v>
      </c>
      <c r="H477" s="33" t="s">
        <v>1536</v>
      </c>
      <c r="I477" s="4" t="s">
        <v>1537</v>
      </c>
      <c r="J477" s="4" t="s">
        <v>18</v>
      </c>
      <c r="K477" s="4"/>
      <c r="L477" s="4"/>
      <c r="M477" s="4" t="s">
        <v>559</v>
      </c>
      <c r="N477" s="4" t="s">
        <v>751</v>
      </c>
      <c r="O477" s="4"/>
      <c r="P477" s="4"/>
      <c r="Q477" s="4" t="s">
        <v>1538</v>
      </c>
      <c r="R477" s="33" t="s">
        <v>32</v>
      </c>
      <c r="S477" s="35">
        <v>1814.4</v>
      </c>
      <c r="T477" s="33" t="s">
        <v>469</v>
      </c>
      <c r="U477" s="33" t="s">
        <v>42</v>
      </c>
      <c r="V477" s="33" t="s">
        <v>42</v>
      </c>
      <c r="W477" s="4" t="s">
        <v>32</v>
      </c>
      <c r="X477" s="4" t="s">
        <v>42</v>
      </c>
      <c r="Y477" s="33" t="s">
        <v>424</v>
      </c>
      <c r="Z477" s="33" t="s">
        <v>425</v>
      </c>
      <c r="AA477" s="33" t="s">
        <v>42</v>
      </c>
      <c r="AB477" s="33" t="s">
        <v>425</v>
      </c>
      <c r="AC477" s="33" t="s">
        <v>42</v>
      </c>
    </row>
    <row r="478" spans="1:29" ht="65.25" customHeight="1">
      <c r="A478" s="4" t="s">
        <v>324</v>
      </c>
      <c r="B478" s="16" t="s">
        <v>325</v>
      </c>
      <c r="C478" s="4"/>
      <c r="D478" s="16"/>
      <c r="E478" s="4" t="s">
        <v>326</v>
      </c>
      <c r="F478" s="4" t="s">
        <v>327</v>
      </c>
      <c r="G478" s="33" t="s">
        <v>42</v>
      </c>
      <c r="H478" s="33" t="s">
        <v>1539</v>
      </c>
      <c r="I478" s="4" t="s">
        <v>1540</v>
      </c>
      <c r="J478" s="4" t="s">
        <v>557</v>
      </c>
      <c r="K478" s="4"/>
      <c r="L478" s="4"/>
      <c r="M478" s="4" t="s">
        <v>558</v>
      </c>
      <c r="N478" s="4" t="s">
        <v>552</v>
      </c>
      <c r="O478" s="4"/>
      <c r="P478" s="4"/>
      <c r="Q478" s="4" t="s">
        <v>1541</v>
      </c>
      <c r="R478" s="33" t="s">
        <v>32</v>
      </c>
      <c r="S478" s="35">
        <v>120.9</v>
      </c>
      <c r="T478" s="33" t="s">
        <v>469</v>
      </c>
      <c r="U478" s="33" t="s">
        <v>42</v>
      </c>
      <c r="V478" s="33" t="s">
        <v>42</v>
      </c>
      <c r="W478" s="4" t="s">
        <v>32</v>
      </c>
      <c r="X478" s="4" t="s">
        <v>42</v>
      </c>
      <c r="Y478" s="33" t="s">
        <v>424</v>
      </c>
      <c r="Z478" s="33" t="s">
        <v>425</v>
      </c>
      <c r="AA478" s="33" t="s">
        <v>42</v>
      </c>
      <c r="AB478" s="33" t="s">
        <v>425</v>
      </c>
      <c r="AC478" s="33" t="s">
        <v>42</v>
      </c>
    </row>
    <row r="479" spans="1:29" ht="65.25" customHeight="1">
      <c r="A479" s="4" t="s">
        <v>324</v>
      </c>
      <c r="B479" s="16" t="s">
        <v>325</v>
      </c>
      <c r="C479" s="4"/>
      <c r="D479" s="16"/>
      <c r="E479" s="4" t="s">
        <v>326</v>
      </c>
      <c r="F479" s="4" t="s">
        <v>327</v>
      </c>
      <c r="G479" s="33" t="s">
        <v>42</v>
      </c>
      <c r="H479" s="33" t="s">
        <v>1542</v>
      </c>
      <c r="I479" s="4" t="s">
        <v>1543</v>
      </c>
      <c r="J479" s="4" t="s">
        <v>557</v>
      </c>
      <c r="K479" s="4"/>
      <c r="L479" s="4"/>
      <c r="M479" s="4" t="s">
        <v>789</v>
      </c>
      <c r="N479" s="4"/>
      <c r="O479" s="4"/>
      <c r="P479" s="4"/>
      <c r="Q479" s="4" t="s">
        <v>1544</v>
      </c>
      <c r="R479" s="33" t="s">
        <v>32</v>
      </c>
      <c r="S479" s="35">
        <v>45462</v>
      </c>
      <c r="T479" s="33" t="s">
        <v>469</v>
      </c>
      <c r="U479" s="33" t="s">
        <v>42</v>
      </c>
      <c r="V479" s="33" t="s">
        <v>42</v>
      </c>
      <c r="W479" s="4" t="s">
        <v>32</v>
      </c>
      <c r="X479" s="4" t="s">
        <v>42</v>
      </c>
      <c r="Y479" s="33" t="s">
        <v>424</v>
      </c>
      <c r="Z479" s="33" t="s">
        <v>425</v>
      </c>
      <c r="AA479" s="33" t="s">
        <v>42</v>
      </c>
      <c r="AB479" s="33" t="s">
        <v>425</v>
      </c>
      <c r="AC479" s="33" t="s">
        <v>42</v>
      </c>
    </row>
    <row r="480" spans="1:29" ht="65.25" customHeight="1">
      <c r="A480" s="4" t="s">
        <v>329</v>
      </c>
      <c r="B480" s="16" t="s">
        <v>330</v>
      </c>
      <c r="C480" s="27"/>
      <c r="D480" s="4"/>
      <c r="E480" s="4" t="s">
        <v>331</v>
      </c>
      <c r="F480" s="4" t="s">
        <v>332</v>
      </c>
      <c r="G480" s="33" t="s">
        <v>42</v>
      </c>
      <c r="H480" s="33" t="s">
        <v>1545</v>
      </c>
      <c r="I480" s="4" t="s">
        <v>1546</v>
      </c>
      <c r="J480" s="4" t="s">
        <v>13</v>
      </c>
      <c r="K480" s="4" t="s">
        <v>420</v>
      </c>
      <c r="L480" s="4"/>
      <c r="M480" s="4" t="s">
        <v>429</v>
      </c>
      <c r="N480" s="4" t="s">
        <v>428</v>
      </c>
      <c r="O480" s="4"/>
      <c r="P480" s="4"/>
      <c r="Q480" s="33" t="s">
        <v>32</v>
      </c>
      <c r="R480" s="33" t="s">
        <v>32</v>
      </c>
      <c r="S480" s="35">
        <v>1260</v>
      </c>
      <c r="T480" s="33" t="s">
        <v>469</v>
      </c>
      <c r="U480" s="33" t="s">
        <v>42</v>
      </c>
      <c r="V480" s="33" t="s">
        <v>42</v>
      </c>
      <c r="W480" s="4" t="s">
        <v>674</v>
      </c>
      <c r="X480" s="4" t="s">
        <v>42</v>
      </c>
      <c r="Y480" s="33" t="s">
        <v>446</v>
      </c>
      <c r="Z480" s="33" t="s">
        <v>446</v>
      </c>
      <c r="AA480" s="33" t="s">
        <v>42</v>
      </c>
      <c r="AB480" s="33" t="s">
        <v>425</v>
      </c>
      <c r="AC480" s="33" t="s">
        <v>42</v>
      </c>
    </row>
    <row r="481" spans="1:29" ht="65.25" customHeight="1">
      <c r="A481" s="4" t="s">
        <v>329</v>
      </c>
      <c r="B481" s="16" t="s">
        <v>330</v>
      </c>
      <c r="C481" s="4"/>
      <c r="D481" s="4"/>
      <c r="E481" s="4" t="s">
        <v>331</v>
      </c>
      <c r="F481" s="4" t="s">
        <v>332</v>
      </c>
      <c r="G481" s="33" t="s">
        <v>42</v>
      </c>
      <c r="H481" s="33" t="s">
        <v>1547</v>
      </c>
      <c r="I481" s="4" t="s">
        <v>1548</v>
      </c>
      <c r="J481" s="4" t="s">
        <v>16</v>
      </c>
      <c r="K481" s="4"/>
      <c r="L481" s="4"/>
      <c r="M481" s="4" t="s">
        <v>685</v>
      </c>
      <c r="N481" s="4"/>
      <c r="O481" s="4"/>
      <c r="P481" s="4"/>
      <c r="Q481" s="33" t="s">
        <v>32</v>
      </c>
      <c r="R481" s="33" t="s">
        <v>32</v>
      </c>
      <c r="S481" s="35">
        <v>260</v>
      </c>
      <c r="T481" s="33" t="s">
        <v>469</v>
      </c>
      <c r="U481" s="33" t="s">
        <v>42</v>
      </c>
      <c r="V481" s="33" t="s">
        <v>42</v>
      </c>
      <c r="W481" s="4" t="s">
        <v>31</v>
      </c>
      <c r="X481" s="4" t="s">
        <v>42</v>
      </c>
      <c r="Y481" s="33" t="s">
        <v>424</v>
      </c>
      <c r="Z481" s="33" t="s">
        <v>425</v>
      </c>
      <c r="AA481" s="33" t="s">
        <v>42</v>
      </c>
      <c r="AB481" s="33" t="s">
        <v>425</v>
      </c>
      <c r="AC481" s="33" t="s">
        <v>42</v>
      </c>
    </row>
    <row r="482" spans="1:29" ht="65.25" customHeight="1">
      <c r="A482" s="4" t="s">
        <v>329</v>
      </c>
      <c r="B482" s="16" t="s">
        <v>330</v>
      </c>
      <c r="C482" s="4"/>
      <c r="D482" s="4"/>
      <c r="E482" s="4" t="s">
        <v>331</v>
      </c>
      <c r="F482" s="4" t="s">
        <v>332</v>
      </c>
      <c r="G482" s="33" t="s">
        <v>42</v>
      </c>
      <c r="H482" s="33" t="s">
        <v>1549</v>
      </c>
      <c r="I482" s="4" t="s">
        <v>1550</v>
      </c>
      <c r="J482" s="4" t="s">
        <v>16</v>
      </c>
      <c r="K482" s="4"/>
      <c r="L482" s="4"/>
      <c r="M482" s="4" t="s">
        <v>502</v>
      </c>
      <c r="N482" s="4"/>
      <c r="O482" s="4"/>
      <c r="P482" s="4"/>
      <c r="Q482" s="33" t="s">
        <v>32</v>
      </c>
      <c r="R482" s="33" t="s">
        <v>32</v>
      </c>
      <c r="S482" s="35">
        <v>22</v>
      </c>
      <c r="T482" s="33" t="s">
        <v>469</v>
      </c>
      <c r="U482" s="33" t="s">
        <v>42</v>
      </c>
      <c r="V482" s="33" t="s">
        <v>42</v>
      </c>
      <c r="W482" s="4" t="s">
        <v>674</v>
      </c>
      <c r="X482" s="4" t="s">
        <v>42</v>
      </c>
      <c r="Y482" s="33" t="s">
        <v>424</v>
      </c>
      <c r="Z482" s="33" t="s">
        <v>425</v>
      </c>
      <c r="AA482" s="33" t="s">
        <v>42</v>
      </c>
      <c r="AB482" s="33" t="s">
        <v>425</v>
      </c>
      <c r="AC482" s="33" t="s">
        <v>42</v>
      </c>
    </row>
    <row r="483" spans="1:29" ht="65.25" customHeight="1">
      <c r="A483" s="4" t="s">
        <v>329</v>
      </c>
      <c r="B483" s="16" t="s">
        <v>330</v>
      </c>
      <c r="C483" s="4"/>
      <c r="D483" s="4"/>
      <c r="E483" s="4" t="s">
        <v>331</v>
      </c>
      <c r="F483" s="4" t="s">
        <v>332</v>
      </c>
      <c r="G483" s="33" t="s">
        <v>42</v>
      </c>
      <c r="H483" s="33" t="s">
        <v>1551</v>
      </c>
      <c r="I483" s="4" t="s">
        <v>1552</v>
      </c>
      <c r="J483" s="4" t="s">
        <v>420</v>
      </c>
      <c r="K483" s="4"/>
      <c r="L483" s="4"/>
      <c r="M483" s="4" t="s">
        <v>421</v>
      </c>
      <c r="N483" s="4" t="s">
        <v>461</v>
      </c>
      <c r="O483" s="4" t="s">
        <v>423</v>
      </c>
      <c r="P483" s="4"/>
      <c r="Q483" s="33" t="s">
        <v>32</v>
      </c>
      <c r="R483" s="33" t="s">
        <v>32</v>
      </c>
      <c r="S483" s="35">
        <v>410</v>
      </c>
      <c r="T483" s="33" t="s">
        <v>1553</v>
      </c>
      <c r="U483" s="33" t="s">
        <v>42</v>
      </c>
      <c r="V483" s="33" t="s">
        <v>42</v>
      </c>
      <c r="W483" s="4" t="s">
        <v>463</v>
      </c>
      <c r="X483" s="4" t="s">
        <v>42</v>
      </c>
      <c r="Y483" s="33" t="s">
        <v>424</v>
      </c>
      <c r="Z483" s="33" t="s">
        <v>425</v>
      </c>
      <c r="AA483" s="33" t="s">
        <v>42</v>
      </c>
      <c r="AB483" s="33" t="s">
        <v>425</v>
      </c>
      <c r="AC483" s="33" t="s">
        <v>42</v>
      </c>
    </row>
    <row r="484" spans="1:29" ht="65.25" customHeight="1">
      <c r="A484" s="4" t="s">
        <v>329</v>
      </c>
      <c r="B484" s="16" t="s">
        <v>330</v>
      </c>
      <c r="C484" s="4"/>
      <c r="D484" s="4"/>
      <c r="E484" s="4" t="s">
        <v>331</v>
      </c>
      <c r="F484" s="4" t="s">
        <v>332</v>
      </c>
      <c r="G484" s="33" t="s">
        <v>42</v>
      </c>
      <c r="H484" s="33" t="s">
        <v>1554</v>
      </c>
      <c r="I484" s="4" t="s">
        <v>1555</v>
      </c>
      <c r="J484" s="4" t="s">
        <v>557</v>
      </c>
      <c r="K484" s="4"/>
      <c r="L484" s="4"/>
      <c r="M484" s="4" t="s">
        <v>558</v>
      </c>
      <c r="N484" s="4" t="s">
        <v>601</v>
      </c>
      <c r="O484" s="4"/>
      <c r="P484" s="4"/>
      <c r="Q484" s="33" t="s">
        <v>32</v>
      </c>
      <c r="R484" s="33" t="s">
        <v>32</v>
      </c>
      <c r="S484" s="35">
        <v>61700</v>
      </c>
      <c r="T484" s="33" t="s">
        <v>469</v>
      </c>
      <c r="U484" s="33" t="s">
        <v>42</v>
      </c>
      <c r="V484" s="33" t="s">
        <v>42</v>
      </c>
      <c r="W484" s="4" t="s">
        <v>142</v>
      </c>
      <c r="X484" s="4" t="s">
        <v>42</v>
      </c>
      <c r="Y484" s="33" t="s">
        <v>424</v>
      </c>
      <c r="Z484" s="33" t="s">
        <v>425</v>
      </c>
      <c r="AA484" s="33" t="s">
        <v>42</v>
      </c>
      <c r="AB484" s="33" t="s">
        <v>425</v>
      </c>
      <c r="AC484" s="33" t="s">
        <v>42</v>
      </c>
    </row>
    <row r="485" spans="1:29" ht="65.25" customHeight="1">
      <c r="A485" s="4" t="s">
        <v>329</v>
      </c>
      <c r="B485" s="16" t="s">
        <v>330</v>
      </c>
      <c r="C485" s="4"/>
      <c r="D485" s="4"/>
      <c r="E485" s="4" t="s">
        <v>331</v>
      </c>
      <c r="F485" s="4" t="s">
        <v>332</v>
      </c>
      <c r="G485" s="33" t="s">
        <v>42</v>
      </c>
      <c r="H485" s="33" t="s">
        <v>1556</v>
      </c>
      <c r="I485" s="4" t="s">
        <v>1557</v>
      </c>
      <c r="J485" s="4" t="s">
        <v>17</v>
      </c>
      <c r="K485" s="4"/>
      <c r="L485" s="4"/>
      <c r="M485" s="4" t="s">
        <v>1327</v>
      </c>
      <c r="N485" s="4"/>
      <c r="O485" s="4"/>
      <c r="P485" s="4"/>
      <c r="Q485" s="33" t="s">
        <v>32</v>
      </c>
      <c r="R485" s="33" t="s">
        <v>32</v>
      </c>
      <c r="S485" s="35">
        <v>700</v>
      </c>
      <c r="T485" s="33" t="s">
        <v>469</v>
      </c>
      <c r="U485" s="33" t="s">
        <v>42</v>
      </c>
      <c r="V485" s="33" t="s">
        <v>42</v>
      </c>
      <c r="W485" s="4" t="s">
        <v>1558</v>
      </c>
      <c r="X485" s="4" t="s">
        <v>42</v>
      </c>
      <c r="Y485" s="33" t="s">
        <v>424</v>
      </c>
      <c r="Z485" s="33" t="s">
        <v>425</v>
      </c>
      <c r="AA485" s="33" t="s">
        <v>42</v>
      </c>
      <c r="AB485" s="33" t="s">
        <v>425</v>
      </c>
      <c r="AC485" s="33" t="s">
        <v>42</v>
      </c>
    </row>
    <row r="486" spans="1:29" ht="65.25" customHeight="1">
      <c r="A486" s="4" t="s">
        <v>334</v>
      </c>
      <c r="B486" s="16" t="s">
        <v>335</v>
      </c>
      <c r="C486" s="4"/>
      <c r="D486" s="4"/>
      <c r="E486" s="4" t="s">
        <v>336</v>
      </c>
      <c r="F486" s="4" t="s">
        <v>336</v>
      </c>
      <c r="G486" s="33" t="s">
        <v>42</v>
      </c>
      <c r="H486" s="33" t="s">
        <v>1559</v>
      </c>
      <c r="I486" s="4" t="s">
        <v>1560</v>
      </c>
      <c r="J486" s="4" t="s">
        <v>17</v>
      </c>
      <c r="K486" s="4"/>
      <c r="L486" s="4"/>
      <c r="M486" s="4" t="s">
        <v>528</v>
      </c>
      <c r="N486" s="4"/>
      <c r="O486" s="4"/>
      <c r="P486" s="4"/>
      <c r="Q486" s="4" t="s">
        <v>336</v>
      </c>
      <c r="R486" s="33" t="s">
        <v>32</v>
      </c>
      <c r="S486" s="35">
        <v>6.94</v>
      </c>
      <c r="T486" s="33" t="s">
        <v>469</v>
      </c>
      <c r="U486" s="33" t="s">
        <v>42</v>
      </c>
      <c r="V486" s="33" t="s">
        <v>42</v>
      </c>
      <c r="W486" s="4" t="s">
        <v>43</v>
      </c>
      <c r="X486" s="4" t="s">
        <v>42</v>
      </c>
      <c r="Y486" s="33" t="s">
        <v>446</v>
      </c>
      <c r="Z486" s="33" t="s">
        <v>446</v>
      </c>
      <c r="AA486" s="4" t="s">
        <v>43</v>
      </c>
      <c r="AB486" s="33" t="s">
        <v>446</v>
      </c>
      <c r="AC486" s="33" t="s">
        <v>42</v>
      </c>
    </row>
    <row r="487" spans="1:29" ht="65.25" customHeight="1">
      <c r="A487" s="4" t="s">
        <v>334</v>
      </c>
      <c r="B487" s="16" t="s">
        <v>335</v>
      </c>
      <c r="C487" s="4"/>
      <c r="D487" s="4"/>
      <c r="E487" s="4" t="s">
        <v>336</v>
      </c>
      <c r="F487" s="4" t="s">
        <v>336</v>
      </c>
      <c r="G487" s="33" t="s">
        <v>42</v>
      </c>
      <c r="H487" s="33" t="s">
        <v>1561</v>
      </c>
      <c r="I487" s="4" t="s">
        <v>1562</v>
      </c>
      <c r="J487" s="4" t="s">
        <v>17</v>
      </c>
      <c r="K487" s="4"/>
      <c r="L487" s="4"/>
      <c r="M487" s="4" t="s">
        <v>528</v>
      </c>
      <c r="N487" s="4"/>
      <c r="O487" s="4"/>
      <c r="P487" s="4"/>
      <c r="Q487" s="4" t="s">
        <v>336</v>
      </c>
      <c r="R487" s="33" t="s">
        <v>32</v>
      </c>
      <c r="S487" s="35">
        <v>7.92</v>
      </c>
      <c r="T487" s="33" t="s">
        <v>469</v>
      </c>
      <c r="U487" s="33" t="s">
        <v>42</v>
      </c>
      <c r="V487" s="33" t="s">
        <v>42</v>
      </c>
      <c r="W487" s="4" t="s">
        <v>43</v>
      </c>
      <c r="X487" s="4" t="s">
        <v>42</v>
      </c>
      <c r="Y487" s="33" t="s">
        <v>446</v>
      </c>
      <c r="Z487" s="33" t="s">
        <v>446</v>
      </c>
      <c r="AA487" s="4" t="s">
        <v>43</v>
      </c>
      <c r="AB487" s="33" t="s">
        <v>446</v>
      </c>
      <c r="AC487" s="33" t="s">
        <v>42</v>
      </c>
    </row>
    <row r="488" spans="1:29" ht="65.25" customHeight="1">
      <c r="A488" s="4" t="s">
        <v>334</v>
      </c>
      <c r="B488" s="16" t="s">
        <v>335</v>
      </c>
      <c r="C488" s="4"/>
      <c r="D488" s="4"/>
      <c r="E488" s="4" t="s">
        <v>336</v>
      </c>
      <c r="F488" s="4" t="s">
        <v>336</v>
      </c>
      <c r="G488" s="33" t="s">
        <v>42</v>
      </c>
      <c r="H488" s="33" t="s">
        <v>1563</v>
      </c>
      <c r="I488" s="4" t="s">
        <v>1564</v>
      </c>
      <c r="J488" s="4" t="s">
        <v>17</v>
      </c>
      <c r="K488" s="4"/>
      <c r="L488" s="4"/>
      <c r="M488" s="4" t="s">
        <v>528</v>
      </c>
      <c r="N488" s="4"/>
      <c r="O488" s="4"/>
      <c r="P488" s="4"/>
      <c r="Q488" s="4" t="s">
        <v>336</v>
      </c>
      <c r="R488" s="33" t="s">
        <v>32</v>
      </c>
      <c r="S488" s="35">
        <v>6.17</v>
      </c>
      <c r="T488" s="33" t="s">
        <v>469</v>
      </c>
      <c r="U488" s="33" t="s">
        <v>42</v>
      </c>
      <c r="V488" s="33" t="s">
        <v>42</v>
      </c>
      <c r="W488" s="4" t="s">
        <v>43</v>
      </c>
      <c r="X488" s="4" t="s">
        <v>42</v>
      </c>
      <c r="Y488" s="33" t="s">
        <v>446</v>
      </c>
      <c r="Z488" s="33" t="s">
        <v>446</v>
      </c>
      <c r="AA488" s="4" t="s">
        <v>43</v>
      </c>
      <c r="AB488" s="33" t="s">
        <v>446</v>
      </c>
      <c r="AC488" s="33" t="s">
        <v>42</v>
      </c>
    </row>
    <row r="489" spans="1:29" ht="65.25" customHeight="1">
      <c r="A489" s="4" t="s">
        <v>334</v>
      </c>
      <c r="B489" s="16" t="s">
        <v>335</v>
      </c>
      <c r="C489" s="4"/>
      <c r="D489" s="4"/>
      <c r="E489" s="4" t="s">
        <v>336</v>
      </c>
      <c r="F489" s="4" t="s">
        <v>336</v>
      </c>
      <c r="G489" s="33" t="s">
        <v>42</v>
      </c>
      <c r="H489" s="15" t="s">
        <v>1565</v>
      </c>
      <c r="I489" s="4" t="s">
        <v>1566</v>
      </c>
      <c r="J489" s="4" t="s">
        <v>13</v>
      </c>
      <c r="K489" s="4" t="s">
        <v>16</v>
      </c>
      <c r="L489" s="4"/>
      <c r="M489" s="4" t="s">
        <v>527</v>
      </c>
      <c r="N489" s="4" t="s">
        <v>429</v>
      </c>
      <c r="O489" s="4" t="s">
        <v>458</v>
      </c>
      <c r="P489" s="4"/>
      <c r="Q489" s="4" t="s">
        <v>336</v>
      </c>
      <c r="R489" s="33" t="s">
        <v>32</v>
      </c>
      <c r="S489" s="35">
        <v>28</v>
      </c>
      <c r="T489" s="33" t="s">
        <v>469</v>
      </c>
      <c r="U489" s="33" t="s">
        <v>42</v>
      </c>
      <c r="V489" s="33" t="s">
        <v>42</v>
      </c>
      <c r="W489" s="4" t="s">
        <v>43</v>
      </c>
      <c r="X489" s="4" t="s">
        <v>42</v>
      </c>
      <c r="Y489" s="33" t="s">
        <v>446</v>
      </c>
      <c r="Z489" s="33" t="s">
        <v>446</v>
      </c>
      <c r="AA489" s="4" t="s">
        <v>43</v>
      </c>
      <c r="AB489" s="33" t="s">
        <v>446</v>
      </c>
      <c r="AC489" s="33" t="s">
        <v>42</v>
      </c>
    </row>
    <row r="490" spans="1:29" ht="65.25" customHeight="1">
      <c r="A490" s="4" t="s">
        <v>337</v>
      </c>
      <c r="B490" s="25" t="s">
        <v>338</v>
      </c>
      <c r="C490" s="4"/>
      <c r="D490" s="4"/>
      <c r="E490" s="4" t="s">
        <v>339</v>
      </c>
      <c r="F490" s="4" t="s">
        <v>340</v>
      </c>
      <c r="G490" s="33" t="s">
        <v>42</v>
      </c>
      <c r="H490" s="33" t="s">
        <v>1567</v>
      </c>
      <c r="I490" s="4" t="s">
        <v>1568</v>
      </c>
      <c r="J490" s="4" t="s">
        <v>13</v>
      </c>
      <c r="K490" s="4"/>
      <c r="L490" s="4"/>
      <c r="M490" s="4" t="s">
        <v>428</v>
      </c>
      <c r="N490" s="4"/>
      <c r="O490" s="4"/>
      <c r="P490" s="4"/>
      <c r="Q490" s="33" t="s">
        <v>340</v>
      </c>
      <c r="R490" s="33" t="s">
        <v>32</v>
      </c>
      <c r="S490" s="35">
        <v>60</v>
      </c>
      <c r="T490" s="33" t="s">
        <v>32</v>
      </c>
      <c r="U490" s="35">
        <v>2400</v>
      </c>
      <c r="V490" s="33" t="s">
        <v>32</v>
      </c>
      <c r="W490" s="33" t="s">
        <v>32</v>
      </c>
      <c r="X490" s="4" t="s">
        <v>42</v>
      </c>
      <c r="Y490" s="33" t="s">
        <v>424</v>
      </c>
      <c r="Z490" s="33" t="s">
        <v>490</v>
      </c>
      <c r="AA490" s="33" t="s">
        <v>185</v>
      </c>
      <c r="AB490" s="33" t="s">
        <v>490</v>
      </c>
      <c r="AC490" s="33" t="s">
        <v>42</v>
      </c>
    </row>
    <row r="491" spans="1:29" ht="65.25" customHeight="1">
      <c r="A491" s="4" t="s">
        <v>337</v>
      </c>
      <c r="B491" s="25" t="s">
        <v>338</v>
      </c>
      <c r="C491" s="4"/>
      <c r="D491" s="4"/>
      <c r="E491" s="4" t="s">
        <v>339</v>
      </c>
      <c r="F491" s="4" t="s">
        <v>340</v>
      </c>
      <c r="G491" s="33" t="s">
        <v>42</v>
      </c>
      <c r="H491" s="33" t="s">
        <v>1569</v>
      </c>
      <c r="I491" s="4" t="s">
        <v>1028</v>
      </c>
      <c r="J491" s="4" t="s">
        <v>13</v>
      </c>
      <c r="K491" s="4"/>
      <c r="L491" s="4"/>
      <c r="M491" s="4" t="s">
        <v>428</v>
      </c>
      <c r="N491" s="4"/>
      <c r="O491" s="4"/>
      <c r="P491" s="4"/>
      <c r="Q491" s="33" t="s">
        <v>340</v>
      </c>
      <c r="R491" s="33" t="s">
        <v>32</v>
      </c>
      <c r="S491" s="35">
        <v>50</v>
      </c>
      <c r="T491" s="33" t="s">
        <v>32</v>
      </c>
      <c r="U491" s="35">
        <v>500</v>
      </c>
      <c r="V491" s="33" t="s">
        <v>32</v>
      </c>
      <c r="W491" s="4" t="s">
        <v>32</v>
      </c>
      <c r="X491" s="4" t="s">
        <v>42</v>
      </c>
      <c r="Y491" s="33" t="s">
        <v>424</v>
      </c>
      <c r="Z491" s="33" t="s">
        <v>490</v>
      </c>
      <c r="AA491" s="4" t="s">
        <v>43</v>
      </c>
      <c r="AB491" s="33" t="s">
        <v>490</v>
      </c>
      <c r="AC491" s="33" t="s">
        <v>42</v>
      </c>
    </row>
    <row r="492" spans="1:29" ht="65.25" customHeight="1">
      <c r="A492" s="4" t="s">
        <v>337</v>
      </c>
      <c r="B492" s="25" t="s">
        <v>338</v>
      </c>
      <c r="C492" s="4"/>
      <c r="D492" s="4"/>
      <c r="E492" s="4" t="s">
        <v>339</v>
      </c>
      <c r="F492" s="4" t="s">
        <v>340</v>
      </c>
      <c r="G492" s="33" t="s">
        <v>42</v>
      </c>
      <c r="H492" s="33" t="s">
        <v>1570</v>
      </c>
      <c r="I492" s="4" t="s">
        <v>1028</v>
      </c>
      <c r="J492" s="4" t="s">
        <v>13</v>
      </c>
      <c r="K492" s="4"/>
      <c r="L492" s="4"/>
      <c r="M492" s="4" t="s">
        <v>472</v>
      </c>
      <c r="N492" s="4" t="s">
        <v>429</v>
      </c>
      <c r="O492" s="4" t="s">
        <v>428</v>
      </c>
      <c r="P492" s="4"/>
      <c r="Q492" s="33" t="s">
        <v>340</v>
      </c>
      <c r="R492" s="33" t="s">
        <v>32</v>
      </c>
      <c r="S492" s="35">
        <v>50</v>
      </c>
      <c r="T492" s="33" t="s">
        <v>32</v>
      </c>
      <c r="U492" s="35">
        <v>100</v>
      </c>
      <c r="V492" s="33" t="s">
        <v>32</v>
      </c>
      <c r="W492" s="4" t="s">
        <v>32</v>
      </c>
      <c r="X492" s="4" t="s">
        <v>42</v>
      </c>
      <c r="Y492" s="33" t="s">
        <v>424</v>
      </c>
      <c r="Z492" s="33" t="s">
        <v>490</v>
      </c>
      <c r="AA492" s="4" t="s">
        <v>43</v>
      </c>
      <c r="AB492" s="33" t="s">
        <v>490</v>
      </c>
      <c r="AC492" s="33" t="s">
        <v>42</v>
      </c>
    </row>
    <row r="493" spans="1:29" ht="65.25" customHeight="1">
      <c r="A493" s="4" t="s">
        <v>337</v>
      </c>
      <c r="B493" s="25" t="s">
        <v>338</v>
      </c>
      <c r="C493" s="4"/>
      <c r="D493" s="4"/>
      <c r="E493" s="4" t="s">
        <v>339</v>
      </c>
      <c r="F493" s="4" t="s">
        <v>340</v>
      </c>
      <c r="G493" s="33" t="s">
        <v>42</v>
      </c>
      <c r="H493" s="33" t="s">
        <v>1571</v>
      </c>
      <c r="I493" s="4" t="s">
        <v>1572</v>
      </c>
      <c r="J493" s="4" t="s">
        <v>16</v>
      </c>
      <c r="K493" s="4"/>
      <c r="L493" s="4"/>
      <c r="M493" s="4" t="s">
        <v>458</v>
      </c>
      <c r="N493" s="4" t="s">
        <v>452</v>
      </c>
      <c r="O493" s="4"/>
      <c r="P493" s="4"/>
      <c r="Q493" s="33" t="s">
        <v>340</v>
      </c>
      <c r="R493" s="33" t="s">
        <v>32</v>
      </c>
      <c r="S493" s="35">
        <v>15</v>
      </c>
      <c r="T493" s="33" t="s">
        <v>32</v>
      </c>
      <c r="U493" s="35">
        <v>300</v>
      </c>
      <c r="V493" s="33" t="s">
        <v>32</v>
      </c>
      <c r="W493" s="4" t="s">
        <v>32</v>
      </c>
      <c r="X493" s="4" t="s">
        <v>42</v>
      </c>
      <c r="Y493" s="33" t="s">
        <v>424</v>
      </c>
      <c r="Z493" s="33" t="s">
        <v>490</v>
      </c>
      <c r="AA493" s="4" t="s">
        <v>43</v>
      </c>
      <c r="AB493" s="33" t="s">
        <v>490</v>
      </c>
      <c r="AC493" s="33" t="s">
        <v>42</v>
      </c>
    </row>
    <row r="494" spans="1:29" ht="65.25" customHeight="1">
      <c r="A494" s="4" t="s">
        <v>337</v>
      </c>
      <c r="B494" s="25" t="s">
        <v>338</v>
      </c>
      <c r="C494" s="4"/>
      <c r="D494" s="4"/>
      <c r="E494" s="4" t="s">
        <v>339</v>
      </c>
      <c r="F494" s="4" t="s">
        <v>340</v>
      </c>
      <c r="G494" s="33" t="s">
        <v>42</v>
      </c>
      <c r="H494" s="33" t="s">
        <v>1573</v>
      </c>
      <c r="I494" s="4" t="s">
        <v>1574</v>
      </c>
      <c r="J494" s="4" t="s">
        <v>16</v>
      </c>
      <c r="K494" s="4"/>
      <c r="L494" s="4"/>
      <c r="M494" s="4" t="s">
        <v>458</v>
      </c>
      <c r="N494" s="4" t="s">
        <v>547</v>
      </c>
      <c r="O494" s="4"/>
      <c r="P494" s="4"/>
      <c r="Q494" s="33" t="s">
        <v>340</v>
      </c>
      <c r="R494" s="33" t="s">
        <v>32</v>
      </c>
      <c r="S494" s="35">
        <v>6</v>
      </c>
      <c r="T494" s="33" t="s">
        <v>32</v>
      </c>
      <c r="U494" s="35">
        <v>18</v>
      </c>
      <c r="V494" s="33" t="s">
        <v>32</v>
      </c>
      <c r="W494" s="4" t="s">
        <v>32</v>
      </c>
      <c r="X494" s="4" t="s">
        <v>42</v>
      </c>
      <c r="Y494" s="33" t="s">
        <v>424</v>
      </c>
      <c r="Z494" s="33" t="s">
        <v>490</v>
      </c>
      <c r="AA494" s="4" t="s">
        <v>43</v>
      </c>
      <c r="AB494" s="33" t="s">
        <v>490</v>
      </c>
      <c r="AC494" s="33" t="s">
        <v>42</v>
      </c>
    </row>
    <row r="495" spans="1:29" ht="65.25" customHeight="1">
      <c r="A495" s="4" t="s">
        <v>337</v>
      </c>
      <c r="B495" s="25" t="s">
        <v>338</v>
      </c>
      <c r="C495" s="4"/>
      <c r="D495" s="4"/>
      <c r="E495" s="4" t="s">
        <v>339</v>
      </c>
      <c r="F495" s="4" t="s">
        <v>340</v>
      </c>
      <c r="G495" s="33" t="s">
        <v>42</v>
      </c>
      <c r="H495" s="33" t="s">
        <v>1575</v>
      </c>
      <c r="I495" s="4" t="s">
        <v>1574</v>
      </c>
      <c r="J495" s="4" t="s">
        <v>16</v>
      </c>
      <c r="K495" s="4"/>
      <c r="L495" s="4"/>
      <c r="M495" s="4" t="s">
        <v>580</v>
      </c>
      <c r="N495" s="4"/>
      <c r="O495" s="4"/>
      <c r="P495" s="4"/>
      <c r="Q495" s="33" t="s">
        <v>340</v>
      </c>
      <c r="R495" s="33" t="s">
        <v>32</v>
      </c>
      <c r="S495" s="35">
        <v>2</v>
      </c>
      <c r="T495" s="33" t="s">
        <v>32</v>
      </c>
      <c r="U495" s="35">
        <v>20</v>
      </c>
      <c r="V495" s="33" t="s">
        <v>32</v>
      </c>
      <c r="W495" s="4" t="s">
        <v>32</v>
      </c>
      <c r="X495" s="4" t="s">
        <v>42</v>
      </c>
      <c r="Y495" s="33" t="s">
        <v>424</v>
      </c>
      <c r="Z495" s="33" t="s">
        <v>490</v>
      </c>
      <c r="AA495" s="4" t="s">
        <v>43</v>
      </c>
      <c r="AB495" s="33" t="s">
        <v>490</v>
      </c>
      <c r="AC495" s="33" t="s">
        <v>42</v>
      </c>
    </row>
    <row r="496" spans="1:29" ht="65.25" customHeight="1">
      <c r="A496" s="4" t="s">
        <v>337</v>
      </c>
      <c r="B496" s="25" t="s">
        <v>338</v>
      </c>
      <c r="C496" s="4"/>
      <c r="D496" s="4"/>
      <c r="E496" s="4" t="s">
        <v>339</v>
      </c>
      <c r="F496" s="4" t="s">
        <v>340</v>
      </c>
      <c r="G496" s="33" t="s">
        <v>42</v>
      </c>
      <c r="H496" s="33" t="s">
        <v>1576</v>
      </c>
      <c r="I496" s="4" t="s">
        <v>457</v>
      </c>
      <c r="J496" s="4" t="s">
        <v>420</v>
      </c>
      <c r="K496" s="4"/>
      <c r="L496" s="4"/>
      <c r="M496" s="4" t="s">
        <v>421</v>
      </c>
      <c r="N496" s="4" t="s">
        <v>423</v>
      </c>
      <c r="O496" s="4" t="s">
        <v>461</v>
      </c>
      <c r="P496" s="4"/>
      <c r="Q496" s="33" t="s">
        <v>340</v>
      </c>
      <c r="R496" s="33" t="s">
        <v>32</v>
      </c>
      <c r="S496" s="35">
        <v>2</v>
      </c>
      <c r="T496" s="33" t="s">
        <v>32</v>
      </c>
      <c r="U496" s="35">
        <v>60</v>
      </c>
      <c r="V496" s="33" t="s">
        <v>32</v>
      </c>
      <c r="W496" s="4" t="s">
        <v>32</v>
      </c>
      <c r="X496" s="4" t="s">
        <v>42</v>
      </c>
      <c r="Y496" s="33" t="s">
        <v>424</v>
      </c>
      <c r="Z496" s="33" t="s">
        <v>490</v>
      </c>
      <c r="AA496" s="4" t="s">
        <v>43</v>
      </c>
      <c r="AB496" s="33" t="s">
        <v>490</v>
      </c>
      <c r="AC496" s="33" t="s">
        <v>42</v>
      </c>
    </row>
    <row r="497" spans="1:29" ht="65.25" customHeight="1">
      <c r="A497" s="4" t="s">
        <v>344</v>
      </c>
      <c r="B497" s="16" t="s">
        <v>345</v>
      </c>
      <c r="C497" s="4"/>
      <c r="D497" s="4"/>
      <c r="E497" s="4" t="s">
        <v>346</v>
      </c>
      <c r="F497" s="4" t="s">
        <v>346</v>
      </c>
      <c r="G497" s="33" t="s">
        <v>42</v>
      </c>
      <c r="H497" s="33" t="s">
        <v>1577</v>
      </c>
      <c r="I497" s="4" t="s">
        <v>1028</v>
      </c>
      <c r="J497" s="4" t="s">
        <v>13</v>
      </c>
      <c r="K497" s="4"/>
      <c r="L497" s="4"/>
      <c r="M497" s="4" t="s">
        <v>527</v>
      </c>
      <c r="N497" s="4" t="s">
        <v>472</v>
      </c>
      <c r="O497" s="4" t="s">
        <v>429</v>
      </c>
      <c r="P497" s="4"/>
      <c r="Q497" s="33" t="s">
        <v>1272</v>
      </c>
      <c r="R497" s="33" t="s">
        <v>32</v>
      </c>
      <c r="S497" s="35">
        <v>60</v>
      </c>
      <c r="T497" s="33" t="s">
        <v>469</v>
      </c>
      <c r="U497" s="33" t="s">
        <v>42</v>
      </c>
      <c r="V497" s="33" t="s">
        <v>42</v>
      </c>
      <c r="W497" s="4" t="s">
        <v>32</v>
      </c>
      <c r="X497" s="4" t="s">
        <v>42</v>
      </c>
      <c r="Y497" s="33" t="s">
        <v>424</v>
      </c>
      <c r="Z497" s="33" t="s">
        <v>446</v>
      </c>
      <c r="AA497" s="33" t="s">
        <v>32</v>
      </c>
      <c r="AB497" s="33" t="s">
        <v>446</v>
      </c>
      <c r="AC497" s="33" t="s">
        <v>42</v>
      </c>
    </row>
    <row r="498" spans="1:29" ht="65.25" customHeight="1">
      <c r="A498" s="4" t="s">
        <v>344</v>
      </c>
      <c r="B498" s="16" t="s">
        <v>345</v>
      </c>
      <c r="C498" s="4"/>
      <c r="D498" s="4"/>
      <c r="E498" s="4" t="s">
        <v>346</v>
      </c>
      <c r="F498" s="4" t="s">
        <v>346</v>
      </c>
      <c r="G498" s="33" t="s">
        <v>42</v>
      </c>
      <c r="H498" s="33" t="s">
        <v>1578</v>
      </c>
      <c r="I498" s="4" t="s">
        <v>1572</v>
      </c>
      <c r="J498" s="4" t="s">
        <v>16</v>
      </c>
      <c r="K498" s="4" t="s">
        <v>13</v>
      </c>
      <c r="L498" s="4"/>
      <c r="M498" s="4" t="s">
        <v>458</v>
      </c>
      <c r="N498" s="4" t="s">
        <v>452</v>
      </c>
      <c r="O498" s="4" t="s">
        <v>428</v>
      </c>
      <c r="P498" s="4"/>
      <c r="Q498" s="33" t="s">
        <v>1272</v>
      </c>
      <c r="R498" s="33" t="s">
        <v>32</v>
      </c>
      <c r="S498" s="35">
        <v>2</v>
      </c>
      <c r="T498" s="33" t="s">
        <v>469</v>
      </c>
      <c r="U498" s="33" t="s">
        <v>42</v>
      </c>
      <c r="V498" s="33" t="s">
        <v>42</v>
      </c>
      <c r="W498" s="4" t="s">
        <v>32</v>
      </c>
      <c r="X498" s="4" t="s">
        <v>42</v>
      </c>
      <c r="Y498" s="33" t="s">
        <v>424</v>
      </c>
      <c r="Z498" s="33" t="s">
        <v>446</v>
      </c>
      <c r="AA498" s="33" t="s">
        <v>32</v>
      </c>
      <c r="AB498" s="33" t="s">
        <v>446</v>
      </c>
      <c r="AC498" s="33" t="s">
        <v>42</v>
      </c>
    </row>
    <row r="499" spans="1:29" ht="65.25" customHeight="1">
      <c r="A499" s="4" t="s">
        <v>344</v>
      </c>
      <c r="B499" s="16" t="s">
        <v>345</v>
      </c>
      <c r="C499" s="4"/>
      <c r="D499" s="4"/>
      <c r="E499" s="4" t="s">
        <v>346</v>
      </c>
      <c r="F499" s="4" t="s">
        <v>346</v>
      </c>
      <c r="G499" s="33" t="s">
        <v>42</v>
      </c>
      <c r="H499" s="33" t="s">
        <v>1579</v>
      </c>
      <c r="I499" s="4" t="s">
        <v>1574</v>
      </c>
      <c r="J499" s="4" t="s">
        <v>420</v>
      </c>
      <c r="K499" s="4"/>
      <c r="L499" s="4"/>
      <c r="M499" s="4" t="s">
        <v>461</v>
      </c>
      <c r="N499" s="4" t="s">
        <v>423</v>
      </c>
      <c r="O499" s="4"/>
      <c r="P499" s="4"/>
      <c r="Q499" s="33" t="s">
        <v>1272</v>
      </c>
      <c r="R499" s="33" t="s">
        <v>32</v>
      </c>
      <c r="S499" s="35">
        <v>15</v>
      </c>
      <c r="T499" s="33" t="s">
        <v>469</v>
      </c>
      <c r="U499" s="33" t="s">
        <v>42</v>
      </c>
      <c r="V499" s="33" t="s">
        <v>42</v>
      </c>
      <c r="W499" s="4" t="s">
        <v>32</v>
      </c>
      <c r="X499" s="4" t="s">
        <v>42</v>
      </c>
      <c r="Y499" s="33" t="s">
        <v>424</v>
      </c>
      <c r="Z499" s="33" t="s">
        <v>446</v>
      </c>
      <c r="AA499" s="33" t="s">
        <v>32</v>
      </c>
      <c r="AB499" s="33" t="s">
        <v>446</v>
      </c>
      <c r="AC499" s="33" t="s">
        <v>42</v>
      </c>
    </row>
    <row r="500" spans="1:29" ht="65.25" customHeight="1">
      <c r="A500" s="4" t="s">
        <v>344</v>
      </c>
      <c r="B500" s="16" t="s">
        <v>345</v>
      </c>
      <c r="C500" s="4"/>
      <c r="D500" s="4"/>
      <c r="E500" s="4" t="s">
        <v>346</v>
      </c>
      <c r="F500" s="4" t="s">
        <v>346</v>
      </c>
      <c r="G500" s="33" t="s">
        <v>42</v>
      </c>
      <c r="H500" s="33" t="s">
        <v>1580</v>
      </c>
      <c r="I500" s="4" t="s">
        <v>457</v>
      </c>
      <c r="J500" s="4" t="s">
        <v>17</v>
      </c>
      <c r="K500" s="4"/>
      <c r="L500" s="4"/>
      <c r="M500" s="4" t="s">
        <v>551</v>
      </c>
      <c r="N500" s="4" t="s">
        <v>524</v>
      </c>
      <c r="O500" s="4"/>
      <c r="P500" s="4"/>
      <c r="Q500" s="33" t="s">
        <v>1272</v>
      </c>
      <c r="R500" s="33" t="s">
        <v>32</v>
      </c>
      <c r="S500" s="35">
        <v>7</v>
      </c>
      <c r="T500" s="33" t="s">
        <v>469</v>
      </c>
      <c r="U500" s="33" t="s">
        <v>42</v>
      </c>
      <c r="V500" s="33" t="s">
        <v>42</v>
      </c>
      <c r="W500" s="4" t="s">
        <v>32</v>
      </c>
      <c r="X500" s="4" t="s">
        <v>42</v>
      </c>
      <c r="Y500" s="33" t="s">
        <v>424</v>
      </c>
      <c r="Z500" s="33" t="s">
        <v>446</v>
      </c>
      <c r="AA500" s="33" t="s">
        <v>32</v>
      </c>
      <c r="AB500" s="33" t="s">
        <v>446</v>
      </c>
      <c r="AC500" s="33" t="s">
        <v>42</v>
      </c>
    </row>
    <row r="501" spans="1:29" ht="65.25" customHeight="1">
      <c r="A501" s="4" t="s">
        <v>347</v>
      </c>
      <c r="B501" s="25" t="s">
        <v>348</v>
      </c>
      <c r="C501" s="4"/>
      <c r="D501" s="4"/>
      <c r="E501" s="4" t="s">
        <v>349</v>
      </c>
      <c r="F501" s="4" t="s">
        <v>350</v>
      </c>
      <c r="G501" s="33" t="s">
        <v>42</v>
      </c>
      <c r="H501" s="33" t="s">
        <v>1581</v>
      </c>
      <c r="I501" s="4" t="s">
        <v>1582</v>
      </c>
      <c r="J501" s="4" t="s">
        <v>16</v>
      </c>
      <c r="K501" s="4"/>
      <c r="L501" s="4"/>
      <c r="M501" s="4" t="s">
        <v>458</v>
      </c>
      <c r="N501" s="4"/>
      <c r="O501" s="4"/>
      <c r="P501" s="4"/>
      <c r="Q501" s="33" t="s">
        <v>1583</v>
      </c>
      <c r="R501" s="33" t="s">
        <v>32</v>
      </c>
      <c r="S501" s="35">
        <v>49.3</v>
      </c>
      <c r="T501" s="33" t="s">
        <v>469</v>
      </c>
      <c r="U501" s="33" t="s">
        <v>42</v>
      </c>
      <c r="V501" s="33" t="s">
        <v>42</v>
      </c>
      <c r="W501" s="4" t="s">
        <v>31</v>
      </c>
      <c r="X501" s="4" t="s">
        <v>42</v>
      </c>
      <c r="Y501" s="33" t="s">
        <v>425</v>
      </c>
      <c r="Z501" s="33" t="s">
        <v>424</v>
      </c>
      <c r="AA501" s="33" t="s">
        <v>1584</v>
      </c>
      <c r="AB501" s="33" t="s">
        <v>424</v>
      </c>
      <c r="AC501" s="33" t="s">
        <v>42</v>
      </c>
    </row>
    <row r="502" spans="1:29" ht="65.25" customHeight="1">
      <c r="A502" s="4" t="s">
        <v>347</v>
      </c>
      <c r="B502" s="25" t="s">
        <v>348</v>
      </c>
      <c r="C502" s="4"/>
      <c r="D502" s="4"/>
      <c r="E502" s="4" t="s">
        <v>349</v>
      </c>
      <c r="F502" s="4" t="s">
        <v>350</v>
      </c>
      <c r="G502" s="33" t="s">
        <v>42</v>
      </c>
      <c r="H502" s="33" t="s">
        <v>1585</v>
      </c>
      <c r="I502" s="4" t="s">
        <v>1586</v>
      </c>
      <c r="J502" s="4" t="s">
        <v>16</v>
      </c>
      <c r="K502" s="4"/>
      <c r="L502" s="4"/>
      <c r="M502" s="4" t="s">
        <v>452</v>
      </c>
      <c r="N502" s="4"/>
      <c r="O502" s="4"/>
      <c r="P502" s="4"/>
      <c r="Q502" s="33" t="s">
        <v>1587</v>
      </c>
      <c r="R502" s="33" t="s">
        <v>32</v>
      </c>
      <c r="S502" s="35">
        <v>2323.9</v>
      </c>
      <c r="T502" s="33" t="s">
        <v>469</v>
      </c>
      <c r="U502" s="33" t="s">
        <v>42</v>
      </c>
      <c r="V502" s="33" t="s">
        <v>42</v>
      </c>
      <c r="W502" s="4" t="s">
        <v>31</v>
      </c>
      <c r="X502" s="4" t="s">
        <v>42</v>
      </c>
      <c r="Y502" s="33" t="s">
        <v>425</v>
      </c>
      <c r="Z502" s="33" t="s">
        <v>424</v>
      </c>
      <c r="AA502" s="33" t="s">
        <v>1584</v>
      </c>
      <c r="AB502" s="33" t="s">
        <v>424</v>
      </c>
      <c r="AC502" s="33" t="s">
        <v>42</v>
      </c>
    </row>
    <row r="503" spans="1:29" ht="65.25" customHeight="1">
      <c r="A503" s="4" t="s">
        <v>347</v>
      </c>
      <c r="B503" s="25" t="s">
        <v>348</v>
      </c>
      <c r="C503" s="4"/>
      <c r="D503" s="4"/>
      <c r="E503" s="4" t="s">
        <v>349</v>
      </c>
      <c r="F503" s="4" t="s">
        <v>350</v>
      </c>
      <c r="G503" s="33" t="s">
        <v>42</v>
      </c>
      <c r="H503" s="33" t="s">
        <v>1588</v>
      </c>
      <c r="I503" s="4" t="s">
        <v>1589</v>
      </c>
      <c r="J503" s="4" t="s">
        <v>13</v>
      </c>
      <c r="K503" s="4"/>
      <c r="L503" s="4"/>
      <c r="M503" s="4" t="s">
        <v>428</v>
      </c>
      <c r="N503" s="4" t="s">
        <v>429</v>
      </c>
      <c r="O503" s="4"/>
      <c r="P503" s="4"/>
      <c r="Q503" s="33" t="s">
        <v>1590</v>
      </c>
      <c r="R503" s="33" t="s">
        <v>32</v>
      </c>
      <c r="S503" s="35">
        <v>794</v>
      </c>
      <c r="T503" s="33" t="s">
        <v>469</v>
      </c>
      <c r="U503" s="33" t="s">
        <v>42</v>
      </c>
      <c r="V503" s="33" t="s">
        <v>42</v>
      </c>
      <c r="W503" s="4" t="s">
        <v>31</v>
      </c>
      <c r="X503" s="4" t="s">
        <v>42</v>
      </c>
      <c r="Y503" s="33" t="s">
        <v>425</v>
      </c>
      <c r="Z503" s="33" t="s">
        <v>424</v>
      </c>
      <c r="AA503" s="33" t="s">
        <v>1584</v>
      </c>
      <c r="AB503" s="33" t="s">
        <v>424</v>
      </c>
      <c r="AC503" s="33" t="s">
        <v>42</v>
      </c>
    </row>
    <row r="504" spans="1:29" ht="65.25" customHeight="1">
      <c r="A504" s="4" t="s">
        <v>347</v>
      </c>
      <c r="B504" s="25" t="s">
        <v>348</v>
      </c>
      <c r="C504" s="4"/>
      <c r="D504" s="4"/>
      <c r="E504" s="4" t="s">
        <v>349</v>
      </c>
      <c r="F504" s="4" t="s">
        <v>350</v>
      </c>
      <c r="G504" s="33" t="s">
        <v>42</v>
      </c>
      <c r="H504" s="33" t="s">
        <v>1591</v>
      </c>
      <c r="I504" s="4" t="s">
        <v>1592</v>
      </c>
      <c r="J504" s="4" t="s">
        <v>17</v>
      </c>
      <c r="K504" s="4"/>
      <c r="L504" s="4"/>
      <c r="M504" s="4" t="s">
        <v>551</v>
      </c>
      <c r="N504" s="4" t="s">
        <v>552</v>
      </c>
      <c r="O504" s="4" t="s">
        <v>775</v>
      </c>
      <c r="P504" s="4"/>
      <c r="Q504" s="33" t="s">
        <v>1593</v>
      </c>
      <c r="R504" s="33" t="s">
        <v>32</v>
      </c>
      <c r="S504" s="35">
        <v>43.7</v>
      </c>
      <c r="T504" s="33" t="s">
        <v>469</v>
      </c>
      <c r="U504" s="33" t="s">
        <v>42</v>
      </c>
      <c r="V504" s="33" t="s">
        <v>42</v>
      </c>
      <c r="W504" s="4" t="s">
        <v>31</v>
      </c>
      <c r="X504" s="4" t="s">
        <v>42</v>
      </c>
      <c r="Y504" s="33" t="s">
        <v>425</v>
      </c>
      <c r="Z504" s="33" t="s">
        <v>424</v>
      </c>
      <c r="AA504" s="33" t="s">
        <v>1584</v>
      </c>
      <c r="AB504" s="33" t="s">
        <v>424</v>
      </c>
      <c r="AC504" s="33" t="s">
        <v>42</v>
      </c>
    </row>
    <row r="505" spans="1:29" s="4" customFormat="1" ht="65.25" customHeight="1">
      <c r="A505" s="4" t="s">
        <v>352</v>
      </c>
      <c r="B505" s="16" t="s">
        <v>353</v>
      </c>
      <c r="E505" s="4" t="s">
        <v>354</v>
      </c>
      <c r="F505" s="4" t="s">
        <v>354</v>
      </c>
      <c r="G505" s="33" t="s">
        <v>42</v>
      </c>
      <c r="H505" s="33" t="s">
        <v>1594</v>
      </c>
      <c r="I505" s="45" t="s">
        <v>1595</v>
      </c>
      <c r="J505" s="4" t="s">
        <v>420</v>
      </c>
      <c r="M505" s="4" t="s">
        <v>421</v>
      </c>
      <c r="N505" s="4" t="s">
        <v>552</v>
      </c>
      <c r="Q505" s="33" t="s">
        <v>1596</v>
      </c>
      <c r="R505" s="33" t="s">
        <v>32</v>
      </c>
      <c r="S505" s="33" t="s">
        <v>1597</v>
      </c>
      <c r="T505" s="33" t="s">
        <v>469</v>
      </c>
      <c r="U505" s="33" t="s">
        <v>42</v>
      </c>
      <c r="V505" s="33" t="s">
        <v>42</v>
      </c>
      <c r="W505" s="4" t="s">
        <v>31</v>
      </c>
      <c r="X505" s="4" t="s">
        <v>42</v>
      </c>
      <c r="Y505" s="33" t="s">
        <v>490</v>
      </c>
      <c r="Z505" s="33" t="s">
        <v>425</v>
      </c>
      <c r="AA505" s="33" t="s">
        <v>42</v>
      </c>
      <c r="AB505" s="33" t="s">
        <v>425</v>
      </c>
      <c r="AC505" s="33" t="s">
        <v>42</v>
      </c>
    </row>
    <row r="506" spans="1:29" s="4" customFormat="1" ht="65.25" customHeight="1">
      <c r="A506" s="4" t="s">
        <v>352</v>
      </c>
      <c r="B506" s="16" t="s">
        <v>353</v>
      </c>
      <c r="E506" s="4" t="s">
        <v>354</v>
      </c>
      <c r="F506" s="4" t="s">
        <v>354</v>
      </c>
      <c r="G506" s="33" t="s">
        <v>42</v>
      </c>
      <c r="H506" s="33" t="s">
        <v>1598</v>
      </c>
      <c r="I506" s="45" t="s">
        <v>427</v>
      </c>
      <c r="J506" s="4" t="s">
        <v>420</v>
      </c>
      <c r="K506" s="4" t="s">
        <v>13</v>
      </c>
      <c r="M506" s="4" t="s">
        <v>428</v>
      </c>
      <c r="N506" s="4" t="s">
        <v>472</v>
      </c>
      <c r="Q506" s="33" t="s">
        <v>1596</v>
      </c>
      <c r="R506" s="33" t="s">
        <v>32</v>
      </c>
      <c r="S506" s="35">
        <v>61</v>
      </c>
      <c r="T506" s="33" t="s">
        <v>469</v>
      </c>
      <c r="U506" s="33" t="s">
        <v>42</v>
      </c>
      <c r="V506" s="33" t="s">
        <v>42</v>
      </c>
      <c r="W506" s="4" t="s">
        <v>31</v>
      </c>
      <c r="X506" s="4" t="s">
        <v>42</v>
      </c>
      <c r="Y506" s="33" t="s">
        <v>446</v>
      </c>
      <c r="Z506" s="33" t="s">
        <v>425</v>
      </c>
      <c r="AA506" s="33" t="s">
        <v>42</v>
      </c>
      <c r="AB506" s="33" t="s">
        <v>425</v>
      </c>
      <c r="AC506" s="33" t="s">
        <v>42</v>
      </c>
    </row>
    <row r="507" spans="1:29" s="4" customFormat="1" ht="65.25" customHeight="1">
      <c r="A507" s="4" t="s">
        <v>352</v>
      </c>
      <c r="B507" s="16" t="s">
        <v>353</v>
      </c>
      <c r="E507" s="4" t="s">
        <v>354</v>
      </c>
      <c r="F507" s="4" t="s">
        <v>354</v>
      </c>
      <c r="G507" s="33" t="s">
        <v>42</v>
      </c>
      <c r="H507" s="33" t="s">
        <v>1598</v>
      </c>
      <c r="I507" s="45" t="s">
        <v>427</v>
      </c>
      <c r="J507" s="4" t="s">
        <v>420</v>
      </c>
      <c r="K507" s="4" t="s">
        <v>13</v>
      </c>
      <c r="M507" s="4" t="s">
        <v>428</v>
      </c>
      <c r="N507" s="4" t="s">
        <v>472</v>
      </c>
      <c r="Q507" s="33" t="s">
        <v>1596</v>
      </c>
      <c r="R507" s="33" t="s">
        <v>32</v>
      </c>
      <c r="S507" s="35">
        <v>42</v>
      </c>
      <c r="T507" s="33" t="s">
        <v>469</v>
      </c>
      <c r="U507" s="33" t="s">
        <v>42</v>
      </c>
      <c r="V507" s="33" t="s">
        <v>42</v>
      </c>
      <c r="W507" s="4" t="s">
        <v>31</v>
      </c>
      <c r="X507" s="4" t="s">
        <v>42</v>
      </c>
      <c r="Y507" s="33" t="s">
        <v>446</v>
      </c>
      <c r="Z507" s="33" t="s">
        <v>425</v>
      </c>
      <c r="AA507" s="33" t="s">
        <v>42</v>
      </c>
      <c r="AB507" s="33" t="s">
        <v>425</v>
      </c>
      <c r="AC507" s="33" t="s">
        <v>42</v>
      </c>
    </row>
    <row r="508" spans="1:29" s="4" customFormat="1" ht="65.25" customHeight="1">
      <c r="A508" s="4" t="s">
        <v>352</v>
      </c>
      <c r="B508" s="16" t="s">
        <v>353</v>
      </c>
      <c r="E508" s="4" t="s">
        <v>354</v>
      </c>
      <c r="F508" s="4" t="s">
        <v>354</v>
      </c>
      <c r="G508" s="33" t="s">
        <v>42</v>
      </c>
      <c r="H508" s="33" t="s">
        <v>1599</v>
      </c>
      <c r="I508" s="45" t="s">
        <v>787</v>
      </c>
      <c r="J508" s="4" t="s">
        <v>420</v>
      </c>
      <c r="M508" s="4" t="s">
        <v>461</v>
      </c>
      <c r="Q508" s="33" t="s">
        <v>1596</v>
      </c>
      <c r="R508" s="33" t="s">
        <v>32</v>
      </c>
      <c r="S508" s="35">
        <v>630</v>
      </c>
      <c r="T508" s="33" t="s">
        <v>469</v>
      </c>
      <c r="U508" s="33" t="s">
        <v>42</v>
      </c>
      <c r="V508" s="33" t="s">
        <v>42</v>
      </c>
      <c r="W508" s="4" t="s">
        <v>209</v>
      </c>
      <c r="X508" s="4" t="s">
        <v>42</v>
      </c>
      <c r="Y508" s="33" t="s">
        <v>446</v>
      </c>
      <c r="Z508" s="33" t="s">
        <v>425</v>
      </c>
      <c r="AA508" s="33" t="s">
        <v>42</v>
      </c>
      <c r="AB508" s="33" t="s">
        <v>425</v>
      </c>
      <c r="AC508" s="33" t="s">
        <v>42</v>
      </c>
    </row>
    <row r="509" spans="1:29" s="4" customFormat="1" ht="65.25" customHeight="1">
      <c r="A509" s="4" t="s">
        <v>352</v>
      </c>
      <c r="B509" s="16" t="s">
        <v>353</v>
      </c>
      <c r="E509" s="4" t="s">
        <v>354</v>
      </c>
      <c r="F509" s="4" t="s">
        <v>354</v>
      </c>
      <c r="G509" s="33" t="s">
        <v>42</v>
      </c>
      <c r="H509" s="33" t="s">
        <v>1600</v>
      </c>
      <c r="I509" s="45" t="s">
        <v>1601</v>
      </c>
      <c r="J509" s="4" t="s">
        <v>17</v>
      </c>
      <c r="M509" s="4" t="s">
        <v>524</v>
      </c>
      <c r="N509" s="4" t="s">
        <v>551</v>
      </c>
      <c r="Q509" s="33" t="s">
        <v>1596</v>
      </c>
      <c r="R509" s="33" t="s">
        <v>32</v>
      </c>
      <c r="S509" s="33" t="s">
        <v>1602</v>
      </c>
      <c r="T509" s="33" t="s">
        <v>469</v>
      </c>
      <c r="U509" s="33" t="s">
        <v>42</v>
      </c>
      <c r="V509" s="33" t="s">
        <v>42</v>
      </c>
      <c r="W509" s="4" t="s">
        <v>209</v>
      </c>
      <c r="X509" s="4" t="s">
        <v>42</v>
      </c>
      <c r="Y509" s="33" t="s">
        <v>446</v>
      </c>
      <c r="Z509" s="33" t="s">
        <v>425</v>
      </c>
      <c r="AA509" s="33" t="s">
        <v>42</v>
      </c>
      <c r="AB509" s="33" t="s">
        <v>425</v>
      </c>
      <c r="AC509" s="33" t="s">
        <v>42</v>
      </c>
    </row>
    <row r="510" spans="1:29" s="4" customFormat="1" ht="65.25" customHeight="1">
      <c r="A510" s="4" t="s">
        <v>352</v>
      </c>
      <c r="B510" s="16" t="s">
        <v>353</v>
      </c>
      <c r="E510" s="4" t="s">
        <v>354</v>
      </c>
      <c r="F510" s="4" t="s">
        <v>354</v>
      </c>
      <c r="G510" s="33" t="s">
        <v>42</v>
      </c>
      <c r="H510" s="33" t="s">
        <v>1603</v>
      </c>
      <c r="I510" s="45" t="s">
        <v>904</v>
      </c>
      <c r="J510" s="4" t="s">
        <v>16</v>
      </c>
      <c r="M510" s="4" t="s">
        <v>466</v>
      </c>
      <c r="N510" s="4" t="s">
        <v>452</v>
      </c>
      <c r="O510" s="4" t="s">
        <v>734</v>
      </c>
      <c r="Q510" s="33" t="s">
        <v>1596</v>
      </c>
      <c r="R510" s="33" t="s">
        <v>42</v>
      </c>
      <c r="S510" s="33" t="s">
        <v>32</v>
      </c>
      <c r="T510" s="35" t="s">
        <v>42</v>
      </c>
      <c r="U510" s="33" t="s">
        <v>42</v>
      </c>
      <c r="V510" s="33" t="s">
        <v>42</v>
      </c>
      <c r="W510" s="4" t="s">
        <v>42</v>
      </c>
      <c r="X510" s="4" t="s">
        <v>42</v>
      </c>
      <c r="Y510" s="33" t="s">
        <v>446</v>
      </c>
      <c r="Z510" s="33" t="s">
        <v>425</v>
      </c>
      <c r="AA510" s="33" t="s">
        <v>42</v>
      </c>
      <c r="AB510" s="33" t="s">
        <v>425</v>
      </c>
      <c r="AC510" s="33" t="s">
        <v>42</v>
      </c>
    </row>
    <row r="511" spans="1:29" s="4" customFormat="1" ht="65.25" customHeight="1">
      <c r="A511" s="4" t="s">
        <v>352</v>
      </c>
      <c r="B511" s="16" t="s">
        <v>353</v>
      </c>
      <c r="E511" s="4" t="s">
        <v>354</v>
      </c>
      <c r="F511" s="4" t="s">
        <v>354</v>
      </c>
      <c r="G511" s="33" t="s">
        <v>42</v>
      </c>
      <c r="H511" s="33" t="s">
        <v>1604</v>
      </c>
      <c r="I511" s="45" t="s">
        <v>1215</v>
      </c>
      <c r="J511" s="4" t="s">
        <v>557</v>
      </c>
      <c r="M511" s="4" t="s">
        <v>601</v>
      </c>
      <c r="Q511" s="33" t="s">
        <v>1596</v>
      </c>
      <c r="R511" s="33" t="s">
        <v>32</v>
      </c>
      <c r="S511" s="35">
        <v>116</v>
      </c>
      <c r="T511" s="33" t="s">
        <v>469</v>
      </c>
      <c r="U511" s="33" t="s">
        <v>42</v>
      </c>
      <c r="V511" s="33" t="s">
        <v>42</v>
      </c>
      <c r="W511" s="4" t="s">
        <v>42</v>
      </c>
      <c r="X511" s="4" t="s">
        <v>42</v>
      </c>
      <c r="Y511" s="33" t="s">
        <v>446</v>
      </c>
      <c r="Z511" s="33" t="s">
        <v>425</v>
      </c>
      <c r="AA511" s="33" t="s">
        <v>42</v>
      </c>
      <c r="AB511" s="33" t="s">
        <v>425</v>
      </c>
      <c r="AC511" s="33" t="s">
        <v>42</v>
      </c>
    </row>
    <row r="512" spans="1:29" ht="65.25" customHeight="1">
      <c r="A512" s="4" t="s">
        <v>341</v>
      </c>
      <c r="B512" s="25" t="s">
        <v>342</v>
      </c>
      <c r="C512" s="4"/>
      <c r="D512" s="4"/>
      <c r="E512" s="4" t="s">
        <v>343</v>
      </c>
      <c r="F512" s="4" t="s">
        <v>343</v>
      </c>
      <c r="G512" s="33" t="s">
        <v>42</v>
      </c>
      <c r="H512" s="33" t="s">
        <v>1605</v>
      </c>
      <c r="I512" s="4" t="s">
        <v>1125</v>
      </c>
      <c r="J512" s="4" t="s">
        <v>17</v>
      </c>
      <c r="K512" s="4"/>
      <c r="L512" s="4"/>
      <c r="M512" s="4" t="s">
        <v>524</v>
      </c>
      <c r="N512" s="4"/>
      <c r="O512" s="4"/>
      <c r="P512" s="4"/>
      <c r="Q512" s="33" t="s">
        <v>1606</v>
      </c>
      <c r="R512" s="33" t="s">
        <v>32</v>
      </c>
      <c r="S512" s="35">
        <v>63006</v>
      </c>
      <c r="T512" s="33" t="s">
        <v>1607</v>
      </c>
      <c r="U512" s="35">
        <v>273206</v>
      </c>
      <c r="V512" s="33" t="s">
        <v>1608</v>
      </c>
      <c r="W512" s="4" t="s">
        <v>142</v>
      </c>
      <c r="X512" s="4" t="s">
        <v>209</v>
      </c>
      <c r="Y512" s="33" t="s">
        <v>425</v>
      </c>
      <c r="Z512" s="33" t="s">
        <v>425</v>
      </c>
      <c r="AA512" s="33" t="s">
        <v>42</v>
      </c>
      <c r="AB512" s="33" t="s">
        <v>425</v>
      </c>
      <c r="AC512" s="33" t="s">
        <v>42</v>
      </c>
    </row>
    <row r="513" spans="1:29" ht="65.25" customHeight="1">
      <c r="A513" s="4" t="s">
        <v>341</v>
      </c>
      <c r="B513" s="25" t="s">
        <v>342</v>
      </c>
      <c r="C513" s="4"/>
      <c r="D513" s="4"/>
      <c r="E513" s="4" t="s">
        <v>343</v>
      </c>
      <c r="F513" s="4" t="s">
        <v>343</v>
      </c>
      <c r="G513" s="33" t="s">
        <v>42</v>
      </c>
      <c r="H513" s="33" t="s">
        <v>1609</v>
      </c>
      <c r="I513" s="4" t="s">
        <v>1610</v>
      </c>
      <c r="J513" s="4" t="s">
        <v>420</v>
      </c>
      <c r="K513" s="4"/>
      <c r="L513" s="4"/>
      <c r="M513" s="4" t="s">
        <v>461</v>
      </c>
      <c r="N513" s="4" t="s">
        <v>435</v>
      </c>
      <c r="O513" s="4" t="s">
        <v>423</v>
      </c>
      <c r="P513" s="4"/>
      <c r="Q513" s="33" t="s">
        <v>1606</v>
      </c>
      <c r="R513" s="33" t="s">
        <v>32</v>
      </c>
      <c r="S513" s="35">
        <v>1.889</v>
      </c>
      <c r="T513" s="33" t="s">
        <v>1607</v>
      </c>
      <c r="U513" s="35">
        <v>8.1874000000000002</v>
      </c>
      <c r="V513" s="33" t="s">
        <v>1608</v>
      </c>
      <c r="W513" s="4" t="s">
        <v>142</v>
      </c>
      <c r="X513" s="4" t="s">
        <v>209</v>
      </c>
      <c r="Y513" s="33" t="s">
        <v>425</v>
      </c>
      <c r="Z513" s="33" t="s">
        <v>425</v>
      </c>
      <c r="AA513" s="33" t="s">
        <v>42</v>
      </c>
      <c r="AB513" s="33" t="s">
        <v>425</v>
      </c>
      <c r="AC513" s="33" t="s">
        <v>42</v>
      </c>
    </row>
    <row r="514" spans="1:29" ht="65.25" customHeight="1">
      <c r="A514" s="4" t="s">
        <v>341</v>
      </c>
      <c r="B514" s="25" t="s">
        <v>342</v>
      </c>
      <c r="C514" s="4"/>
      <c r="D514" s="4"/>
      <c r="E514" s="4" t="s">
        <v>343</v>
      </c>
      <c r="F514" s="4" t="s">
        <v>343</v>
      </c>
      <c r="G514" s="33" t="s">
        <v>42</v>
      </c>
      <c r="H514" s="33" t="s">
        <v>1611</v>
      </c>
      <c r="I514" s="4" t="s">
        <v>419</v>
      </c>
      <c r="J514" s="4" t="s">
        <v>13</v>
      </c>
      <c r="K514" s="4"/>
      <c r="L514" s="4"/>
      <c r="M514" s="4" t="s">
        <v>430</v>
      </c>
      <c r="N514" s="4"/>
      <c r="O514" s="4"/>
      <c r="P514" s="4"/>
      <c r="Q514" s="33" t="s">
        <v>1612</v>
      </c>
      <c r="R514" s="33" t="s">
        <v>32</v>
      </c>
      <c r="S514" s="35">
        <v>43812</v>
      </c>
      <c r="T514" s="33" t="s">
        <v>1607</v>
      </c>
      <c r="U514" s="35">
        <v>189852</v>
      </c>
      <c r="V514" s="33" t="s">
        <v>1608</v>
      </c>
      <c r="W514" s="4" t="s">
        <v>142</v>
      </c>
      <c r="X514" s="4" t="s">
        <v>209</v>
      </c>
      <c r="Y514" s="33" t="s">
        <v>425</v>
      </c>
      <c r="Z514" s="33" t="s">
        <v>425</v>
      </c>
      <c r="AA514" s="33" t="s">
        <v>42</v>
      </c>
      <c r="AB514" s="33" t="s">
        <v>425</v>
      </c>
      <c r="AC514" s="33" t="s">
        <v>42</v>
      </c>
    </row>
    <row r="515" spans="1:29" ht="65.25" customHeight="1">
      <c r="A515" s="4" t="s">
        <v>341</v>
      </c>
      <c r="B515" s="25" t="s">
        <v>342</v>
      </c>
      <c r="C515" s="4"/>
      <c r="D515" s="4"/>
      <c r="E515" s="4" t="s">
        <v>343</v>
      </c>
      <c r="F515" s="4" t="s">
        <v>343</v>
      </c>
      <c r="G515" s="33" t="s">
        <v>42</v>
      </c>
      <c r="H515" s="33" t="s">
        <v>1613</v>
      </c>
      <c r="I515" s="4" t="s">
        <v>432</v>
      </c>
      <c r="J515" s="4" t="s">
        <v>13</v>
      </c>
      <c r="K515" s="4" t="s">
        <v>420</v>
      </c>
      <c r="L515" s="4"/>
      <c r="M515" s="4" t="s">
        <v>635</v>
      </c>
      <c r="N515" s="4" t="s">
        <v>461</v>
      </c>
      <c r="O515" s="4"/>
      <c r="P515" s="4"/>
      <c r="Q515" s="33" t="s">
        <v>1606</v>
      </c>
      <c r="R515" s="33" t="s">
        <v>32</v>
      </c>
      <c r="S515" s="35">
        <v>589.20000000000005</v>
      </c>
      <c r="T515" s="33" t="s">
        <v>1607</v>
      </c>
      <c r="U515" s="35">
        <v>2553.1999999999998</v>
      </c>
      <c r="V515" s="33" t="s">
        <v>1608</v>
      </c>
      <c r="W515" s="4" t="s">
        <v>209</v>
      </c>
      <c r="X515" s="4" t="s">
        <v>142</v>
      </c>
      <c r="Y515" s="33" t="s">
        <v>425</v>
      </c>
      <c r="Z515" s="33" t="s">
        <v>425</v>
      </c>
      <c r="AA515" s="33" t="s">
        <v>42</v>
      </c>
      <c r="AB515" s="33" t="s">
        <v>425</v>
      </c>
      <c r="AC515" s="33" t="s">
        <v>42</v>
      </c>
    </row>
    <row r="516" spans="1:29" ht="65.25" customHeight="1">
      <c r="A516" s="4" t="s">
        <v>341</v>
      </c>
      <c r="B516" s="25" t="s">
        <v>342</v>
      </c>
      <c r="C516" s="4"/>
      <c r="D516" s="4"/>
      <c r="E516" s="4" t="s">
        <v>343</v>
      </c>
      <c r="F516" s="4" t="s">
        <v>343</v>
      </c>
      <c r="G516" s="33" t="s">
        <v>42</v>
      </c>
      <c r="H516" s="33" t="s">
        <v>1614</v>
      </c>
      <c r="I516" s="4" t="s">
        <v>787</v>
      </c>
      <c r="J516" s="4" t="s">
        <v>13</v>
      </c>
      <c r="K516" s="4" t="s">
        <v>420</v>
      </c>
      <c r="L516" s="4"/>
      <c r="M516" s="4" t="s">
        <v>635</v>
      </c>
      <c r="N516" s="4" t="s">
        <v>461</v>
      </c>
      <c r="O516" s="4"/>
      <c r="P516" s="4"/>
      <c r="Q516" s="33" t="s">
        <v>1606</v>
      </c>
      <c r="R516" s="33" t="s">
        <v>32</v>
      </c>
      <c r="S516" s="35">
        <v>405</v>
      </c>
      <c r="T516" s="33" t="s">
        <v>1607</v>
      </c>
      <c r="U516" s="35">
        <v>1755</v>
      </c>
      <c r="V516" s="33" t="s">
        <v>1608</v>
      </c>
      <c r="W516" s="4" t="s">
        <v>209</v>
      </c>
      <c r="X516" s="4" t="s">
        <v>142</v>
      </c>
      <c r="Y516" s="33" t="s">
        <v>425</v>
      </c>
      <c r="Z516" s="33" t="s">
        <v>425</v>
      </c>
      <c r="AA516" s="33" t="s">
        <v>42</v>
      </c>
      <c r="AB516" s="33" t="s">
        <v>425</v>
      </c>
      <c r="AC516" s="33" t="s">
        <v>42</v>
      </c>
    </row>
    <row r="517" spans="1:29" ht="65.25" customHeight="1">
      <c r="A517" s="4" t="s">
        <v>363</v>
      </c>
      <c r="B517" s="16" t="s">
        <v>364</v>
      </c>
      <c r="C517" s="4"/>
      <c r="D517" s="4"/>
      <c r="E517" s="4" t="s">
        <v>365</v>
      </c>
      <c r="F517" s="4" t="s">
        <v>365</v>
      </c>
      <c r="G517" s="33" t="s">
        <v>42</v>
      </c>
      <c r="H517" s="33" t="s">
        <v>1615</v>
      </c>
      <c r="I517" s="4" t="s">
        <v>1616</v>
      </c>
      <c r="J517" s="4" t="s">
        <v>420</v>
      </c>
      <c r="K517" s="4"/>
      <c r="L517" s="4"/>
      <c r="M517" s="4" t="s">
        <v>521</v>
      </c>
      <c r="N517" s="4"/>
      <c r="O517" s="4"/>
      <c r="P517" s="4"/>
      <c r="Q517" s="33" t="s">
        <v>1617</v>
      </c>
      <c r="R517" s="33" t="s">
        <v>32</v>
      </c>
      <c r="S517" s="35">
        <v>310</v>
      </c>
      <c r="T517" s="33" t="s">
        <v>469</v>
      </c>
      <c r="U517" s="35" t="s">
        <v>42</v>
      </c>
      <c r="V517" s="35" t="s">
        <v>42</v>
      </c>
      <c r="W517" s="4" t="s">
        <v>32</v>
      </c>
      <c r="X517" s="4" t="s">
        <v>42</v>
      </c>
      <c r="Y517" s="33" t="s">
        <v>490</v>
      </c>
      <c r="Z517" s="33" t="s">
        <v>425</v>
      </c>
      <c r="AA517" s="33" t="s">
        <v>42</v>
      </c>
      <c r="AB517" s="33" t="s">
        <v>425</v>
      </c>
      <c r="AC517" s="33" t="s">
        <v>42</v>
      </c>
    </row>
    <row r="518" spans="1:29" ht="65.25" customHeight="1">
      <c r="A518" s="4" t="s">
        <v>363</v>
      </c>
      <c r="B518" s="16" t="s">
        <v>364</v>
      </c>
      <c r="C518" s="4"/>
      <c r="D518" s="4"/>
      <c r="E518" s="4" t="s">
        <v>365</v>
      </c>
      <c r="F518" s="4" t="s">
        <v>365</v>
      </c>
      <c r="G518" s="33" t="s">
        <v>42</v>
      </c>
      <c r="H518" s="33" t="s">
        <v>1618</v>
      </c>
      <c r="I518" s="4" t="s">
        <v>1619</v>
      </c>
      <c r="J518" s="4" t="s">
        <v>420</v>
      </c>
      <c r="K518" s="4"/>
      <c r="L518" s="4"/>
      <c r="M518" s="4" t="s">
        <v>493</v>
      </c>
      <c r="N518" s="4" t="s">
        <v>461</v>
      </c>
      <c r="O518" s="4"/>
      <c r="P518" s="4"/>
      <c r="Q518" s="33" t="s">
        <v>1617</v>
      </c>
      <c r="R518" s="33" t="s">
        <v>32</v>
      </c>
      <c r="S518" s="35">
        <v>78</v>
      </c>
      <c r="T518" s="33" t="s">
        <v>469</v>
      </c>
      <c r="U518" s="35">
        <v>290</v>
      </c>
      <c r="V518" s="33" t="s">
        <v>469</v>
      </c>
      <c r="W518" s="4" t="s">
        <v>32</v>
      </c>
      <c r="X518" s="4" t="s">
        <v>42</v>
      </c>
      <c r="Y518" s="33" t="s">
        <v>490</v>
      </c>
      <c r="Z518" s="33" t="s">
        <v>425</v>
      </c>
      <c r="AA518" s="33" t="s">
        <v>42</v>
      </c>
      <c r="AB518" s="33" t="s">
        <v>425</v>
      </c>
      <c r="AC518" s="33" t="s">
        <v>42</v>
      </c>
    </row>
    <row r="519" spans="1:29" ht="65.25" customHeight="1">
      <c r="A519" s="4" t="s">
        <v>363</v>
      </c>
      <c r="B519" s="16" t="s">
        <v>364</v>
      </c>
      <c r="C519" s="4"/>
      <c r="D519" s="4"/>
      <c r="E519" s="4" t="s">
        <v>365</v>
      </c>
      <c r="F519" s="4" t="s">
        <v>365</v>
      </c>
      <c r="G519" s="33" t="s">
        <v>42</v>
      </c>
      <c r="H519" s="33" t="s">
        <v>1620</v>
      </c>
      <c r="I519" s="4" t="s">
        <v>1621</v>
      </c>
      <c r="J519" s="4" t="s">
        <v>13</v>
      </c>
      <c r="K519" s="4"/>
      <c r="L519" s="4"/>
      <c r="M519" s="4" t="s">
        <v>428</v>
      </c>
      <c r="N519" s="4"/>
      <c r="O519" s="4"/>
      <c r="P519" s="4"/>
      <c r="Q519" s="33" t="s">
        <v>1617</v>
      </c>
      <c r="R519" s="33" t="s">
        <v>32</v>
      </c>
      <c r="S519" s="35">
        <v>21</v>
      </c>
      <c r="T519" s="33" t="s">
        <v>469</v>
      </c>
      <c r="U519" s="35" t="s">
        <v>42</v>
      </c>
      <c r="V519" s="35" t="s">
        <v>42</v>
      </c>
      <c r="W519" s="4" t="s">
        <v>32</v>
      </c>
      <c r="X519" s="4" t="s">
        <v>42</v>
      </c>
      <c r="Y519" s="33" t="s">
        <v>490</v>
      </c>
      <c r="Z519" s="33" t="s">
        <v>425</v>
      </c>
      <c r="AA519" s="33" t="s">
        <v>42</v>
      </c>
      <c r="AB519" s="33" t="s">
        <v>425</v>
      </c>
      <c r="AC519" s="33" t="s">
        <v>42</v>
      </c>
    </row>
    <row r="520" spans="1:29" ht="65.25" customHeight="1">
      <c r="A520" s="4" t="s">
        <v>363</v>
      </c>
      <c r="B520" s="16" t="s">
        <v>364</v>
      </c>
      <c r="C520" s="4"/>
      <c r="D520" s="4"/>
      <c r="E520" s="4" t="s">
        <v>365</v>
      </c>
      <c r="F520" s="4" t="s">
        <v>365</v>
      </c>
      <c r="G520" s="33" t="s">
        <v>42</v>
      </c>
      <c r="H520" s="33" t="s">
        <v>1622</v>
      </c>
      <c r="I520" s="4" t="s">
        <v>1623</v>
      </c>
      <c r="J520" s="4" t="s">
        <v>13</v>
      </c>
      <c r="K520" s="4"/>
      <c r="L520" s="4"/>
      <c r="M520" s="4" t="s">
        <v>428</v>
      </c>
      <c r="N520" s="4" t="s">
        <v>472</v>
      </c>
      <c r="O520" s="4" t="s">
        <v>429</v>
      </c>
      <c r="P520" s="4"/>
      <c r="Q520" s="33" t="s">
        <v>1617</v>
      </c>
      <c r="R520" s="33" t="s">
        <v>32</v>
      </c>
      <c r="S520" s="35">
        <v>2050</v>
      </c>
      <c r="T520" s="33" t="s">
        <v>469</v>
      </c>
      <c r="U520" s="35" t="s">
        <v>42</v>
      </c>
      <c r="V520" s="35" t="s">
        <v>42</v>
      </c>
      <c r="W520" s="4" t="s">
        <v>838</v>
      </c>
      <c r="X520" s="4" t="s">
        <v>42</v>
      </c>
      <c r="Y520" s="33" t="s">
        <v>490</v>
      </c>
      <c r="Z520" s="33" t="s">
        <v>425</v>
      </c>
      <c r="AA520" s="33" t="s">
        <v>42</v>
      </c>
      <c r="AB520" s="33" t="s">
        <v>425</v>
      </c>
      <c r="AC520" s="33" t="s">
        <v>42</v>
      </c>
    </row>
    <row r="521" spans="1:29" ht="65.25" customHeight="1">
      <c r="A521" s="4" t="s">
        <v>363</v>
      </c>
      <c r="B521" s="16" t="s">
        <v>364</v>
      </c>
      <c r="C521" s="4"/>
      <c r="D521" s="4"/>
      <c r="E521" s="4" t="s">
        <v>365</v>
      </c>
      <c r="F521" s="4" t="s">
        <v>365</v>
      </c>
      <c r="G521" s="33" t="s">
        <v>42</v>
      </c>
      <c r="H521" s="33" t="s">
        <v>1624</v>
      </c>
      <c r="I521" s="4" t="s">
        <v>1625</v>
      </c>
      <c r="J521" s="4" t="s">
        <v>16</v>
      </c>
      <c r="K521" s="4"/>
      <c r="L521" s="4"/>
      <c r="M521" s="4" t="s">
        <v>458</v>
      </c>
      <c r="N521" s="4" t="s">
        <v>452</v>
      </c>
      <c r="O521" s="4"/>
      <c r="P521" s="4"/>
      <c r="Q521" s="33" t="s">
        <v>1617</v>
      </c>
      <c r="R521" s="33" t="s">
        <v>32</v>
      </c>
      <c r="S521" s="35">
        <v>17.5</v>
      </c>
      <c r="T521" s="33" t="s">
        <v>469</v>
      </c>
      <c r="U521" s="35" t="s">
        <v>42</v>
      </c>
      <c r="V521" s="35" t="s">
        <v>42</v>
      </c>
      <c r="W521" s="4" t="s">
        <v>32</v>
      </c>
      <c r="X521" s="4" t="s">
        <v>42</v>
      </c>
      <c r="Y521" s="33" t="s">
        <v>490</v>
      </c>
      <c r="Z521" s="33" t="s">
        <v>425</v>
      </c>
      <c r="AA521" s="33" t="s">
        <v>42</v>
      </c>
      <c r="AB521" s="33" t="s">
        <v>425</v>
      </c>
      <c r="AC521" s="33" t="s">
        <v>42</v>
      </c>
    </row>
    <row r="522" spans="1:29" s="7" customFormat="1" ht="65.25" customHeight="1">
      <c r="A522" s="4" t="s">
        <v>363</v>
      </c>
      <c r="B522" s="16" t="s">
        <v>364</v>
      </c>
      <c r="C522" s="4"/>
      <c r="D522" s="4"/>
      <c r="E522" s="4" t="s">
        <v>365</v>
      </c>
      <c r="F522" s="4" t="s">
        <v>365</v>
      </c>
      <c r="G522" s="33" t="s">
        <v>42</v>
      </c>
      <c r="H522" s="33" t="s">
        <v>1626</v>
      </c>
      <c r="I522" s="4" t="s">
        <v>1627</v>
      </c>
      <c r="J522" s="4" t="s">
        <v>16</v>
      </c>
      <c r="K522" s="4"/>
      <c r="L522" s="4"/>
      <c r="M522" s="4" t="s">
        <v>572</v>
      </c>
      <c r="N522" s="4"/>
      <c r="O522" s="4"/>
      <c r="P522" s="4"/>
      <c r="Q522" s="33" t="s">
        <v>1617</v>
      </c>
      <c r="R522" s="33" t="s">
        <v>32</v>
      </c>
      <c r="S522" s="35">
        <v>25</v>
      </c>
      <c r="T522" s="33" t="s">
        <v>1553</v>
      </c>
      <c r="U522" s="35" t="s">
        <v>42</v>
      </c>
      <c r="V522" s="35" t="s">
        <v>42</v>
      </c>
      <c r="W522" s="4" t="s">
        <v>32</v>
      </c>
      <c r="X522" s="4" t="s">
        <v>42</v>
      </c>
      <c r="Y522" s="33" t="s">
        <v>490</v>
      </c>
      <c r="Z522" s="33" t="s">
        <v>425</v>
      </c>
      <c r="AA522" s="33" t="s">
        <v>42</v>
      </c>
      <c r="AB522" s="33" t="s">
        <v>425</v>
      </c>
      <c r="AC522" s="33" t="s">
        <v>42</v>
      </c>
    </row>
    <row r="523" spans="1:29" s="7" customFormat="1" ht="65.25" customHeight="1">
      <c r="A523" s="4" t="s">
        <v>369</v>
      </c>
      <c r="B523" s="16" t="s">
        <v>370</v>
      </c>
      <c r="C523" s="4"/>
      <c r="D523" s="4"/>
      <c r="E523" s="4" t="s">
        <v>371</v>
      </c>
      <c r="F523" s="4" t="s">
        <v>371</v>
      </c>
      <c r="G523" s="33" t="s">
        <v>42</v>
      </c>
      <c r="H523" s="33" t="s">
        <v>1628</v>
      </c>
      <c r="I523" s="4" t="s">
        <v>1629</v>
      </c>
      <c r="J523" s="4" t="s">
        <v>16</v>
      </c>
      <c r="K523" s="4"/>
      <c r="L523" s="4"/>
      <c r="M523" s="4" t="s">
        <v>598</v>
      </c>
      <c r="N523" s="4" t="s">
        <v>452</v>
      </c>
      <c r="O523" s="4" t="s">
        <v>685</v>
      </c>
      <c r="P523" s="4"/>
      <c r="Q523" s="33" t="s">
        <v>1630</v>
      </c>
      <c r="R523" s="33" t="s">
        <v>32</v>
      </c>
      <c r="S523" s="35" t="s">
        <v>1631</v>
      </c>
      <c r="T523" s="33" t="s">
        <v>469</v>
      </c>
      <c r="U523" s="33" t="s">
        <v>42</v>
      </c>
      <c r="V523" s="35" t="s">
        <v>42</v>
      </c>
      <c r="W523" s="33" t="s">
        <v>31</v>
      </c>
      <c r="X523" s="4" t="s">
        <v>42</v>
      </c>
      <c r="Y523" s="33" t="s">
        <v>490</v>
      </c>
      <c r="Z523" s="33" t="s">
        <v>490</v>
      </c>
      <c r="AA523" s="33" t="s">
        <v>32</v>
      </c>
      <c r="AB523" s="33" t="s">
        <v>490</v>
      </c>
      <c r="AC523" s="33" t="s">
        <v>32</v>
      </c>
    </row>
    <row r="524" spans="1:29" s="7" customFormat="1" ht="65.25" customHeight="1">
      <c r="A524" s="4" t="s">
        <v>369</v>
      </c>
      <c r="B524" s="16" t="s">
        <v>370</v>
      </c>
      <c r="C524" s="4"/>
      <c r="D524" s="4"/>
      <c r="E524" s="4" t="s">
        <v>371</v>
      </c>
      <c r="F524" s="4" t="s">
        <v>371</v>
      </c>
      <c r="G524" s="33" t="s">
        <v>42</v>
      </c>
      <c r="H524" s="33" t="s">
        <v>1632</v>
      </c>
      <c r="I524" s="4" t="s">
        <v>1633</v>
      </c>
      <c r="J524" s="4" t="s">
        <v>13</v>
      </c>
      <c r="K524" s="4"/>
      <c r="L524" s="4"/>
      <c r="M524" s="4" t="s">
        <v>472</v>
      </c>
      <c r="N524" s="4" t="s">
        <v>429</v>
      </c>
      <c r="O524" s="4" t="s">
        <v>428</v>
      </c>
      <c r="P524" s="4"/>
      <c r="Q524" s="33" t="s">
        <v>1630</v>
      </c>
      <c r="R524" s="33" t="s">
        <v>32</v>
      </c>
      <c r="S524" s="35">
        <v>97.5</v>
      </c>
      <c r="T524" s="33" t="s">
        <v>469</v>
      </c>
      <c r="U524" s="33" t="s">
        <v>42</v>
      </c>
      <c r="V524" s="35" t="s">
        <v>42</v>
      </c>
      <c r="W524" s="4" t="s">
        <v>43</v>
      </c>
      <c r="X524" s="4" t="s">
        <v>838</v>
      </c>
      <c r="Y524" s="33" t="s">
        <v>490</v>
      </c>
      <c r="Z524" s="33" t="s">
        <v>490</v>
      </c>
      <c r="AA524" s="33" t="s">
        <v>32</v>
      </c>
      <c r="AB524" s="33" t="s">
        <v>490</v>
      </c>
      <c r="AC524" s="33" t="s">
        <v>32</v>
      </c>
    </row>
    <row r="525" spans="1:29" s="7" customFormat="1" ht="65.25" customHeight="1">
      <c r="A525" s="4" t="s">
        <v>369</v>
      </c>
      <c r="B525" s="16" t="s">
        <v>370</v>
      </c>
      <c r="C525" s="4"/>
      <c r="D525" s="4"/>
      <c r="E525" s="4" t="s">
        <v>371</v>
      </c>
      <c r="F525" s="4" t="s">
        <v>371</v>
      </c>
      <c r="G525" s="33" t="s">
        <v>42</v>
      </c>
      <c r="H525" s="33" t="s">
        <v>1634</v>
      </c>
      <c r="I525" s="4" t="s">
        <v>460</v>
      </c>
      <c r="J525" s="4" t="s">
        <v>420</v>
      </c>
      <c r="K525" s="4" t="s">
        <v>16</v>
      </c>
      <c r="L525" s="4"/>
      <c r="M525" s="4" t="s">
        <v>1186</v>
      </c>
      <c r="N525" s="4" t="s">
        <v>650</v>
      </c>
      <c r="O525" s="4" t="s">
        <v>461</v>
      </c>
      <c r="P525" s="4"/>
      <c r="Q525" s="33" t="s">
        <v>32</v>
      </c>
      <c r="R525" s="33" t="s">
        <v>42</v>
      </c>
      <c r="S525" s="33" t="s">
        <v>32</v>
      </c>
      <c r="T525" s="35" t="s">
        <v>42</v>
      </c>
      <c r="U525" s="33" t="s">
        <v>42</v>
      </c>
      <c r="V525" s="35" t="s">
        <v>42</v>
      </c>
      <c r="W525" s="35" t="s">
        <v>42</v>
      </c>
      <c r="X525" s="35" t="s">
        <v>42</v>
      </c>
      <c r="Y525" s="33" t="s">
        <v>490</v>
      </c>
      <c r="Z525" s="33" t="s">
        <v>490</v>
      </c>
      <c r="AA525" s="33" t="s">
        <v>32</v>
      </c>
      <c r="AB525" s="33" t="s">
        <v>490</v>
      </c>
      <c r="AC525" s="33" t="s">
        <v>32</v>
      </c>
    </row>
    <row r="526" spans="1:29" s="7" customFormat="1" ht="65.25" customHeight="1">
      <c r="A526" s="4" t="s">
        <v>369</v>
      </c>
      <c r="B526" s="16" t="s">
        <v>370</v>
      </c>
      <c r="C526" s="4"/>
      <c r="D526" s="4"/>
      <c r="E526" s="4" t="s">
        <v>371</v>
      </c>
      <c r="F526" s="4" t="s">
        <v>371</v>
      </c>
      <c r="G526" s="33" t="s">
        <v>42</v>
      </c>
      <c r="H526" s="33" t="s">
        <v>1635</v>
      </c>
      <c r="I526" s="4" t="s">
        <v>460</v>
      </c>
      <c r="J526" s="4" t="s">
        <v>13</v>
      </c>
      <c r="K526" s="4" t="s">
        <v>420</v>
      </c>
      <c r="L526" s="4"/>
      <c r="M526" s="4" t="s">
        <v>422</v>
      </c>
      <c r="N526" s="4" t="s">
        <v>428</v>
      </c>
      <c r="O526" s="4" t="s">
        <v>461</v>
      </c>
      <c r="P526" s="4"/>
      <c r="Q526" s="33" t="s">
        <v>1630</v>
      </c>
      <c r="R526" s="33" t="s">
        <v>32</v>
      </c>
      <c r="S526" s="33" t="s">
        <v>1636</v>
      </c>
      <c r="T526" s="33" t="s">
        <v>505</v>
      </c>
      <c r="U526" s="33" t="s">
        <v>42</v>
      </c>
      <c r="V526" s="35" t="s">
        <v>42</v>
      </c>
      <c r="W526" s="33" t="s">
        <v>32</v>
      </c>
      <c r="X526" s="4" t="s">
        <v>42</v>
      </c>
      <c r="Y526" s="33" t="s">
        <v>490</v>
      </c>
      <c r="Z526" s="33" t="s">
        <v>490</v>
      </c>
      <c r="AA526" s="33" t="s">
        <v>32</v>
      </c>
      <c r="AB526" s="33" t="s">
        <v>490</v>
      </c>
      <c r="AC526" s="33" t="s">
        <v>32</v>
      </c>
    </row>
    <row r="527" spans="1:29" s="7" customFormat="1" ht="65.25" customHeight="1">
      <c r="A527" s="4" t="s">
        <v>369</v>
      </c>
      <c r="B527" s="16" t="s">
        <v>370</v>
      </c>
      <c r="C527" s="4"/>
      <c r="D527" s="4"/>
      <c r="E527" s="4" t="s">
        <v>371</v>
      </c>
      <c r="F527" s="4" t="s">
        <v>371</v>
      </c>
      <c r="G527" s="33" t="s">
        <v>42</v>
      </c>
      <c r="H527" s="33" t="s">
        <v>1637</v>
      </c>
      <c r="I527" s="4" t="s">
        <v>813</v>
      </c>
      <c r="J527" s="4" t="s">
        <v>420</v>
      </c>
      <c r="K527" s="4"/>
      <c r="L527" s="4"/>
      <c r="M527" s="4" t="s">
        <v>421</v>
      </c>
      <c r="N527" s="4"/>
      <c r="O527" s="4"/>
      <c r="P527" s="4"/>
      <c r="Q527" s="33" t="s">
        <v>32</v>
      </c>
      <c r="R527" s="33" t="s">
        <v>42</v>
      </c>
      <c r="S527" s="33" t="s">
        <v>32</v>
      </c>
      <c r="T527" s="35" t="s">
        <v>42</v>
      </c>
      <c r="U527" s="33" t="s">
        <v>42</v>
      </c>
      <c r="V527" s="35" t="s">
        <v>42</v>
      </c>
      <c r="W527" s="35" t="s">
        <v>42</v>
      </c>
      <c r="X527" s="35" t="s">
        <v>42</v>
      </c>
      <c r="Y527" s="33" t="s">
        <v>490</v>
      </c>
      <c r="Z527" s="33" t="s">
        <v>490</v>
      </c>
      <c r="AA527" s="33" t="s">
        <v>32</v>
      </c>
      <c r="AB527" s="33" t="s">
        <v>490</v>
      </c>
      <c r="AC527" s="33" t="s">
        <v>32</v>
      </c>
    </row>
    <row r="528" spans="1:29" s="7" customFormat="1" ht="65.25" customHeight="1">
      <c r="A528" s="4" t="s">
        <v>372</v>
      </c>
      <c r="B528" s="16" t="s">
        <v>373</v>
      </c>
      <c r="C528" s="4"/>
      <c r="D528" s="4"/>
      <c r="E528" s="4" t="s">
        <v>343</v>
      </c>
      <c r="F528" s="4" t="s">
        <v>343</v>
      </c>
      <c r="G528" s="33" t="s">
        <v>42</v>
      </c>
      <c r="H528" s="33" t="s">
        <v>1638</v>
      </c>
      <c r="I528" s="4" t="s">
        <v>813</v>
      </c>
      <c r="J528" s="4" t="s">
        <v>13</v>
      </c>
      <c r="K528" s="4" t="s">
        <v>420</v>
      </c>
      <c r="L528" s="4"/>
      <c r="M528" s="4" t="s">
        <v>635</v>
      </c>
      <c r="N528" s="4" t="s">
        <v>461</v>
      </c>
      <c r="O528" s="4"/>
      <c r="P528" s="4"/>
      <c r="Q528" s="33" t="s">
        <v>1639</v>
      </c>
      <c r="R528" s="33" t="s">
        <v>32</v>
      </c>
      <c r="S528" s="35">
        <v>42642</v>
      </c>
      <c r="T528" s="33" t="s">
        <v>1607</v>
      </c>
      <c r="U528" s="35">
        <v>184002</v>
      </c>
      <c r="V528" s="33" t="s">
        <v>1608</v>
      </c>
      <c r="W528" s="4" t="s">
        <v>142</v>
      </c>
      <c r="X528" s="4"/>
      <c r="Y528" s="33" t="s">
        <v>425</v>
      </c>
      <c r="Z528" s="33" t="s">
        <v>425</v>
      </c>
      <c r="AA528" s="33" t="s">
        <v>42</v>
      </c>
      <c r="AB528" s="33" t="s">
        <v>425</v>
      </c>
      <c r="AC528" s="33" t="s">
        <v>42</v>
      </c>
    </row>
    <row r="529" spans="1:29" s="7" customFormat="1" ht="65.25" customHeight="1">
      <c r="A529" s="4" t="s">
        <v>372</v>
      </c>
      <c r="B529" s="16" t="s">
        <v>373</v>
      </c>
      <c r="C529" s="4"/>
      <c r="D529" s="4"/>
      <c r="E529" s="4" t="s">
        <v>343</v>
      </c>
      <c r="F529" s="4" t="s">
        <v>343</v>
      </c>
      <c r="G529" s="33" t="s">
        <v>42</v>
      </c>
      <c r="H529" s="33" t="s">
        <v>1640</v>
      </c>
      <c r="I529" s="4" t="s">
        <v>1267</v>
      </c>
      <c r="J529" s="4" t="s">
        <v>13</v>
      </c>
      <c r="K529" s="4" t="s">
        <v>420</v>
      </c>
      <c r="L529" s="4"/>
      <c r="M529" s="4" t="s">
        <v>635</v>
      </c>
      <c r="N529" s="4" t="s">
        <v>461</v>
      </c>
      <c r="O529" s="4"/>
      <c r="P529" s="4"/>
      <c r="Q529" s="33" t="s">
        <v>1639</v>
      </c>
      <c r="R529" s="33" t="s">
        <v>32</v>
      </c>
      <c r="S529" s="35">
        <v>139416</v>
      </c>
      <c r="T529" s="33" t="s">
        <v>1607</v>
      </c>
      <c r="U529" s="35">
        <v>604136</v>
      </c>
      <c r="V529" s="33" t="s">
        <v>1608</v>
      </c>
      <c r="W529" s="4" t="s">
        <v>142</v>
      </c>
      <c r="X529" s="4"/>
      <c r="Y529" s="33" t="s">
        <v>425</v>
      </c>
      <c r="Z529" s="33" t="s">
        <v>425</v>
      </c>
      <c r="AA529" s="33" t="s">
        <v>42</v>
      </c>
      <c r="AB529" s="33" t="s">
        <v>425</v>
      </c>
      <c r="AC529" s="33" t="s">
        <v>42</v>
      </c>
    </row>
    <row r="530" spans="1:29" s="7" customFormat="1" ht="65.25" customHeight="1">
      <c r="A530" s="4" t="s">
        <v>372</v>
      </c>
      <c r="B530" s="16" t="s">
        <v>373</v>
      </c>
      <c r="C530" s="4"/>
      <c r="D530" s="4"/>
      <c r="E530" s="4" t="s">
        <v>343</v>
      </c>
      <c r="F530" s="4" t="s">
        <v>343</v>
      </c>
      <c r="G530" s="33" t="s">
        <v>42</v>
      </c>
      <c r="H530" s="33" t="s">
        <v>1641</v>
      </c>
      <c r="I530" s="4" t="s">
        <v>823</v>
      </c>
      <c r="J530" s="4" t="s">
        <v>16</v>
      </c>
      <c r="K530" s="4"/>
      <c r="L530" s="4"/>
      <c r="M530" s="4" t="s">
        <v>452</v>
      </c>
      <c r="N530" s="4" t="s">
        <v>458</v>
      </c>
      <c r="O530" s="4"/>
      <c r="P530" s="4"/>
      <c r="Q530" s="33" t="s">
        <v>1639</v>
      </c>
      <c r="R530" s="33" t="s">
        <v>32</v>
      </c>
      <c r="S530" s="35">
        <v>201.6</v>
      </c>
      <c r="T530" s="33" t="s">
        <v>1607</v>
      </c>
      <c r="U530" s="35">
        <v>873.6</v>
      </c>
      <c r="V530" s="33" t="s">
        <v>1608</v>
      </c>
      <c r="W530" s="4" t="s">
        <v>209</v>
      </c>
      <c r="X530" s="4"/>
      <c r="Y530" s="33" t="s">
        <v>425</v>
      </c>
      <c r="Z530" s="33" t="s">
        <v>425</v>
      </c>
      <c r="AA530" s="33" t="s">
        <v>42</v>
      </c>
      <c r="AB530" s="33" t="s">
        <v>425</v>
      </c>
      <c r="AC530" s="33" t="s">
        <v>42</v>
      </c>
    </row>
    <row r="531" spans="1:29" s="7" customFormat="1" ht="65.25" customHeight="1">
      <c r="A531" s="4" t="s">
        <v>374</v>
      </c>
      <c r="B531" s="16" t="s">
        <v>373</v>
      </c>
      <c r="C531" s="4"/>
      <c r="D531" s="4"/>
      <c r="E531" s="4" t="s">
        <v>343</v>
      </c>
      <c r="F531" s="4" t="s">
        <v>343</v>
      </c>
      <c r="G531" s="33" t="s">
        <v>42</v>
      </c>
      <c r="H531" s="33" t="s">
        <v>1642</v>
      </c>
      <c r="I531" s="4" t="s">
        <v>1125</v>
      </c>
      <c r="J531" s="4" t="s">
        <v>420</v>
      </c>
      <c r="K531" s="4"/>
      <c r="L531" s="4"/>
      <c r="M531" s="4" t="s">
        <v>428</v>
      </c>
      <c r="N531" s="4"/>
      <c r="O531" s="4"/>
      <c r="P531" s="4"/>
      <c r="Q531" s="33" t="s">
        <v>1643</v>
      </c>
      <c r="R531" s="33" t="s">
        <v>32</v>
      </c>
      <c r="S531" s="35">
        <v>25800</v>
      </c>
      <c r="T531" s="33" t="s">
        <v>1607</v>
      </c>
      <c r="U531" s="35">
        <v>111800</v>
      </c>
      <c r="V531" s="33" t="s">
        <v>1608</v>
      </c>
      <c r="W531" s="4" t="s">
        <v>142</v>
      </c>
      <c r="X531" s="33" t="s">
        <v>42</v>
      </c>
      <c r="Y531" s="33" t="s">
        <v>425</v>
      </c>
      <c r="Z531" s="33" t="s">
        <v>425</v>
      </c>
      <c r="AA531" s="33" t="s">
        <v>42</v>
      </c>
      <c r="AB531" s="33" t="s">
        <v>425</v>
      </c>
      <c r="AC531" s="33" t="s">
        <v>42</v>
      </c>
    </row>
    <row r="532" spans="1:29" s="7" customFormat="1" ht="65.25" customHeight="1">
      <c r="A532" s="4" t="s">
        <v>374</v>
      </c>
      <c r="B532" s="16" t="s">
        <v>373</v>
      </c>
      <c r="C532" s="4"/>
      <c r="D532" s="4"/>
      <c r="E532" s="4" t="s">
        <v>343</v>
      </c>
      <c r="F532" s="4" t="s">
        <v>343</v>
      </c>
      <c r="G532" s="33" t="s">
        <v>42</v>
      </c>
      <c r="H532" s="33" t="s">
        <v>1644</v>
      </c>
      <c r="I532" s="4" t="s">
        <v>1645</v>
      </c>
      <c r="J532" s="4" t="s">
        <v>420</v>
      </c>
      <c r="K532" s="4"/>
      <c r="L532" s="4"/>
      <c r="M532" s="4" t="s">
        <v>428</v>
      </c>
      <c r="N532" s="4"/>
      <c r="O532" s="4"/>
      <c r="P532" s="4"/>
      <c r="Q532" s="33" t="s">
        <v>1643</v>
      </c>
      <c r="R532" s="33" t="s">
        <v>32</v>
      </c>
      <c r="S532" s="35">
        <v>150000</v>
      </c>
      <c r="T532" s="33" t="s">
        <v>1607</v>
      </c>
      <c r="U532" s="35">
        <v>65000</v>
      </c>
      <c r="V532" s="33" t="s">
        <v>1608</v>
      </c>
      <c r="W532" s="4" t="s">
        <v>142</v>
      </c>
      <c r="X532" s="33" t="s">
        <v>42</v>
      </c>
      <c r="Y532" s="33" t="s">
        <v>425</v>
      </c>
      <c r="Z532" s="33" t="s">
        <v>425</v>
      </c>
      <c r="AA532" s="33" t="s">
        <v>42</v>
      </c>
      <c r="AB532" s="33" t="s">
        <v>425</v>
      </c>
      <c r="AC532" s="33" t="s">
        <v>42</v>
      </c>
    </row>
    <row r="533" spans="1:29" s="7" customFormat="1" ht="65.25" customHeight="1">
      <c r="A533" s="4" t="s">
        <v>374</v>
      </c>
      <c r="B533" s="16" t="s">
        <v>373</v>
      </c>
      <c r="C533" s="4"/>
      <c r="D533" s="4"/>
      <c r="E533" s="4" t="s">
        <v>343</v>
      </c>
      <c r="F533" s="4" t="s">
        <v>343</v>
      </c>
      <c r="G533" s="33" t="s">
        <v>42</v>
      </c>
      <c r="H533" s="33" t="s">
        <v>1646</v>
      </c>
      <c r="I533" s="4" t="s">
        <v>817</v>
      </c>
      <c r="J533" s="4" t="s">
        <v>420</v>
      </c>
      <c r="K533" s="4"/>
      <c r="L533" s="4"/>
      <c r="M533" s="4" t="s">
        <v>428</v>
      </c>
      <c r="N533" s="4"/>
      <c r="O533" s="4"/>
      <c r="P533" s="4"/>
      <c r="Q533" s="33" t="s">
        <v>1643</v>
      </c>
      <c r="R533" s="33" t="s">
        <v>32</v>
      </c>
      <c r="S533" s="35">
        <v>6000</v>
      </c>
      <c r="T533" s="33" t="s">
        <v>1607</v>
      </c>
      <c r="U533" s="35">
        <v>26000</v>
      </c>
      <c r="V533" s="33" t="s">
        <v>1608</v>
      </c>
      <c r="W533" s="4" t="s">
        <v>142</v>
      </c>
      <c r="X533" s="33" t="s">
        <v>42</v>
      </c>
      <c r="Y533" s="33" t="s">
        <v>425</v>
      </c>
      <c r="Z533" s="33" t="s">
        <v>425</v>
      </c>
      <c r="AA533" s="33" t="s">
        <v>42</v>
      </c>
      <c r="AB533" s="33" t="s">
        <v>425</v>
      </c>
      <c r="AC533" s="33" t="s">
        <v>42</v>
      </c>
    </row>
    <row r="534" spans="1:29" s="7" customFormat="1" ht="65.25" customHeight="1">
      <c r="A534" s="4" t="s">
        <v>374</v>
      </c>
      <c r="B534" s="16" t="s">
        <v>373</v>
      </c>
      <c r="C534" s="4"/>
      <c r="D534" s="4"/>
      <c r="E534" s="4" t="s">
        <v>343</v>
      </c>
      <c r="F534" s="4" t="s">
        <v>343</v>
      </c>
      <c r="G534" s="33" t="s">
        <v>42</v>
      </c>
      <c r="H534" s="33" t="s">
        <v>1647</v>
      </c>
      <c r="I534" s="4" t="s">
        <v>1648</v>
      </c>
      <c r="J534" s="4" t="s">
        <v>420</v>
      </c>
      <c r="K534" s="4"/>
      <c r="L534" s="4"/>
      <c r="M534" s="4" t="s">
        <v>428</v>
      </c>
      <c r="N534" s="4"/>
      <c r="O534" s="4"/>
      <c r="P534" s="4"/>
      <c r="Q534" s="33" t="s">
        <v>1643</v>
      </c>
      <c r="R534" s="33" t="s">
        <v>32</v>
      </c>
      <c r="S534" s="35">
        <v>1380</v>
      </c>
      <c r="T534" s="33" t="s">
        <v>1607</v>
      </c>
      <c r="U534" s="35">
        <v>5980</v>
      </c>
      <c r="V534" s="33" t="s">
        <v>1608</v>
      </c>
      <c r="W534" s="4" t="s">
        <v>142</v>
      </c>
      <c r="X534" s="4"/>
      <c r="Y534" s="33" t="s">
        <v>425</v>
      </c>
      <c r="Z534" s="33" t="s">
        <v>425</v>
      </c>
      <c r="AA534" s="33" t="s">
        <v>42</v>
      </c>
      <c r="AB534" s="33" t="s">
        <v>425</v>
      </c>
      <c r="AC534" s="33" t="s">
        <v>42</v>
      </c>
    </row>
    <row r="535" spans="1:29" s="7" customFormat="1" ht="65.25" customHeight="1">
      <c r="A535" s="4" t="s">
        <v>375</v>
      </c>
      <c r="B535" s="16" t="s">
        <v>373</v>
      </c>
      <c r="C535" s="4"/>
      <c r="D535" s="4"/>
      <c r="E535" s="4" t="s">
        <v>343</v>
      </c>
      <c r="F535" s="4" t="s">
        <v>343</v>
      </c>
      <c r="G535" s="33" t="s">
        <v>42</v>
      </c>
      <c r="H535" s="33" t="s">
        <v>1649</v>
      </c>
      <c r="I535" s="4" t="s">
        <v>813</v>
      </c>
      <c r="J535" s="4" t="s">
        <v>16</v>
      </c>
      <c r="K535" s="4"/>
      <c r="L535" s="4"/>
      <c r="M535" s="4" t="s">
        <v>458</v>
      </c>
      <c r="N535" s="4" t="s">
        <v>452</v>
      </c>
      <c r="O535" s="4"/>
      <c r="P535" s="4"/>
      <c r="Q535" s="33" t="s">
        <v>1650</v>
      </c>
      <c r="R535" s="33" t="s">
        <v>32</v>
      </c>
      <c r="S535" s="35">
        <v>618</v>
      </c>
      <c r="T535" s="33" t="s">
        <v>1607</v>
      </c>
      <c r="U535" s="35">
        <v>2678</v>
      </c>
      <c r="V535" s="33" t="s">
        <v>1608</v>
      </c>
      <c r="W535" s="4" t="s">
        <v>209</v>
      </c>
      <c r="X535" s="4"/>
      <c r="Y535" s="33" t="s">
        <v>425</v>
      </c>
      <c r="Z535" s="33" t="s">
        <v>425</v>
      </c>
      <c r="AA535" s="33" t="s">
        <v>42</v>
      </c>
      <c r="AB535" s="33" t="s">
        <v>425</v>
      </c>
      <c r="AC535" s="33" t="s">
        <v>42</v>
      </c>
    </row>
    <row r="536" spans="1:29" s="7" customFormat="1" ht="65.25" customHeight="1">
      <c r="A536" s="4" t="s">
        <v>375</v>
      </c>
      <c r="B536" s="16" t="s">
        <v>373</v>
      </c>
      <c r="C536" s="4"/>
      <c r="D536" s="4"/>
      <c r="E536" s="4" t="s">
        <v>343</v>
      </c>
      <c r="F536" s="4" t="s">
        <v>343</v>
      </c>
      <c r="G536" s="33" t="s">
        <v>42</v>
      </c>
      <c r="H536" s="33" t="s">
        <v>1651</v>
      </c>
      <c r="I536" s="4" t="s">
        <v>1267</v>
      </c>
      <c r="J536" s="4" t="s">
        <v>17</v>
      </c>
      <c r="K536" s="4"/>
      <c r="L536" s="4"/>
      <c r="M536" s="4" t="s">
        <v>524</v>
      </c>
      <c r="N536" s="4"/>
      <c r="O536" s="4"/>
      <c r="P536" s="4"/>
      <c r="Q536" s="33" t="s">
        <v>1650</v>
      </c>
      <c r="R536" s="33" t="s">
        <v>32</v>
      </c>
      <c r="S536" s="35">
        <v>242.4</v>
      </c>
      <c r="T536" s="33" t="s">
        <v>1607</v>
      </c>
      <c r="U536" s="35">
        <v>1050.4000000000001</v>
      </c>
      <c r="V536" s="33" t="s">
        <v>1608</v>
      </c>
      <c r="W536" s="4" t="s">
        <v>209</v>
      </c>
      <c r="X536" s="4"/>
      <c r="Y536" s="33" t="s">
        <v>425</v>
      </c>
      <c r="Z536" s="33" t="s">
        <v>425</v>
      </c>
      <c r="AA536" s="33" t="s">
        <v>42</v>
      </c>
      <c r="AB536" s="33" t="s">
        <v>425</v>
      </c>
      <c r="AC536" s="33" t="s">
        <v>42</v>
      </c>
    </row>
    <row r="537" spans="1:29" s="7" customFormat="1" ht="65.25" customHeight="1">
      <c r="A537" s="4" t="s">
        <v>375</v>
      </c>
      <c r="B537" s="16" t="s">
        <v>373</v>
      </c>
      <c r="C537" s="4"/>
      <c r="D537" s="4"/>
      <c r="E537" s="4" t="s">
        <v>343</v>
      </c>
      <c r="F537" s="4" t="s">
        <v>343</v>
      </c>
      <c r="G537" s="33" t="s">
        <v>42</v>
      </c>
      <c r="H537" s="33" t="s">
        <v>1652</v>
      </c>
      <c r="I537" s="4" t="s">
        <v>465</v>
      </c>
      <c r="J537" s="4" t="s">
        <v>557</v>
      </c>
      <c r="K537" s="4"/>
      <c r="L537" s="4"/>
      <c r="M537" s="4" t="s">
        <v>661</v>
      </c>
      <c r="N537" s="4"/>
      <c r="O537" s="4"/>
      <c r="P537" s="4"/>
      <c r="Q537" s="33" t="s">
        <v>1650</v>
      </c>
      <c r="R537" s="33" t="s">
        <v>32</v>
      </c>
      <c r="S537" s="35">
        <v>1272</v>
      </c>
      <c r="T537" s="33" t="s">
        <v>1607</v>
      </c>
      <c r="U537" s="35">
        <v>5512</v>
      </c>
      <c r="V537" s="33" t="s">
        <v>1608</v>
      </c>
      <c r="W537" s="4" t="s">
        <v>1653</v>
      </c>
      <c r="X537" s="4"/>
      <c r="Y537" s="33" t="s">
        <v>425</v>
      </c>
      <c r="Z537" s="33" t="s">
        <v>425</v>
      </c>
      <c r="AA537" s="33" t="s">
        <v>42</v>
      </c>
      <c r="AB537" s="33" t="s">
        <v>425</v>
      </c>
      <c r="AC537" s="33" t="s">
        <v>42</v>
      </c>
    </row>
    <row r="538" spans="1:29" s="7" customFormat="1" ht="65.25" customHeight="1">
      <c r="A538" s="4" t="s">
        <v>375</v>
      </c>
      <c r="B538" s="16" t="s">
        <v>373</v>
      </c>
      <c r="C538" s="4"/>
      <c r="D538" s="4"/>
      <c r="E538" s="4" t="s">
        <v>343</v>
      </c>
      <c r="F538" s="4" t="s">
        <v>343</v>
      </c>
      <c r="G538" s="33" t="s">
        <v>42</v>
      </c>
      <c r="H538" s="33" t="s">
        <v>1654</v>
      </c>
      <c r="I538" s="4" t="s">
        <v>817</v>
      </c>
      <c r="J538" s="4" t="s">
        <v>420</v>
      </c>
      <c r="K538" s="4"/>
      <c r="L538" s="4"/>
      <c r="M538" s="4" t="s">
        <v>423</v>
      </c>
      <c r="N538" s="4"/>
      <c r="O538" s="4"/>
      <c r="P538" s="4"/>
      <c r="Q538" s="33" t="s">
        <v>1650</v>
      </c>
      <c r="R538" s="33" t="s">
        <v>32</v>
      </c>
      <c r="S538" s="35">
        <v>60</v>
      </c>
      <c r="T538" s="33" t="s">
        <v>1607</v>
      </c>
      <c r="U538" s="35">
        <v>260</v>
      </c>
      <c r="V538" s="33" t="s">
        <v>1608</v>
      </c>
      <c r="W538" s="4" t="s">
        <v>1653</v>
      </c>
      <c r="X538" s="4"/>
      <c r="Y538" s="33" t="s">
        <v>425</v>
      </c>
      <c r="Z538" s="33" t="s">
        <v>425</v>
      </c>
      <c r="AA538" s="33" t="s">
        <v>42</v>
      </c>
      <c r="AB538" s="33" t="s">
        <v>425</v>
      </c>
      <c r="AC538" s="33" t="s">
        <v>42</v>
      </c>
    </row>
    <row r="539" spans="1:29" s="7" customFormat="1" ht="65.25" customHeight="1">
      <c r="A539" s="4" t="s">
        <v>376</v>
      </c>
      <c r="B539" s="16" t="s">
        <v>373</v>
      </c>
      <c r="C539" s="4"/>
      <c r="D539" s="4"/>
      <c r="E539" s="4" t="s">
        <v>343</v>
      </c>
      <c r="F539" s="4" t="s">
        <v>343</v>
      </c>
      <c r="G539" s="33" t="s">
        <v>42</v>
      </c>
      <c r="H539" s="33" t="s">
        <v>1655</v>
      </c>
      <c r="I539" s="4" t="s">
        <v>1645</v>
      </c>
      <c r="J539" s="4" t="s">
        <v>17</v>
      </c>
      <c r="K539" s="4"/>
      <c r="L539" s="4"/>
      <c r="M539" s="4" t="s">
        <v>524</v>
      </c>
      <c r="N539" s="4" t="s">
        <v>552</v>
      </c>
      <c r="O539" s="4"/>
      <c r="P539" s="4"/>
      <c r="Q539" s="33" t="s">
        <v>1656</v>
      </c>
      <c r="R539" s="33" t="s">
        <v>32</v>
      </c>
      <c r="S539" s="35">
        <v>4926</v>
      </c>
      <c r="T539" s="33" t="s">
        <v>1607</v>
      </c>
      <c r="U539" s="35">
        <v>21346</v>
      </c>
      <c r="V539" s="33" t="s">
        <v>1608</v>
      </c>
      <c r="W539" s="4" t="s">
        <v>142</v>
      </c>
      <c r="X539" s="4"/>
      <c r="Y539" s="33" t="s">
        <v>425</v>
      </c>
      <c r="Z539" s="33" t="s">
        <v>425</v>
      </c>
      <c r="AA539" s="33" t="s">
        <v>42</v>
      </c>
      <c r="AB539" s="33" t="s">
        <v>425</v>
      </c>
      <c r="AC539" s="33" t="s">
        <v>42</v>
      </c>
    </row>
    <row r="540" spans="1:29" s="7" customFormat="1" ht="65.25" customHeight="1">
      <c r="A540" s="4" t="s">
        <v>376</v>
      </c>
      <c r="B540" s="16" t="s">
        <v>373</v>
      </c>
      <c r="C540" s="4"/>
      <c r="D540" s="4"/>
      <c r="E540" s="4" t="s">
        <v>343</v>
      </c>
      <c r="F540" s="4" t="s">
        <v>343</v>
      </c>
      <c r="G540" s="33" t="s">
        <v>42</v>
      </c>
      <c r="H540" s="33" t="s">
        <v>1657</v>
      </c>
      <c r="I540" s="4" t="s">
        <v>817</v>
      </c>
      <c r="J540" s="4" t="s">
        <v>17</v>
      </c>
      <c r="K540" s="4"/>
      <c r="L540" s="4"/>
      <c r="M540" s="4" t="s">
        <v>551</v>
      </c>
      <c r="N540" s="4"/>
      <c r="O540" s="4"/>
      <c r="P540" s="4"/>
      <c r="Q540" s="33" t="s">
        <v>1656</v>
      </c>
      <c r="R540" s="33" t="s">
        <v>32</v>
      </c>
      <c r="S540" s="35">
        <v>4224</v>
      </c>
      <c r="T540" s="33" t="s">
        <v>1607</v>
      </c>
      <c r="U540" s="35">
        <v>18304</v>
      </c>
      <c r="V540" s="33" t="s">
        <v>1608</v>
      </c>
      <c r="W540" s="4" t="s">
        <v>142</v>
      </c>
      <c r="X540" s="4"/>
      <c r="Y540" s="33" t="s">
        <v>425</v>
      </c>
      <c r="Z540" s="33" t="s">
        <v>425</v>
      </c>
      <c r="AA540" s="33" t="s">
        <v>42</v>
      </c>
      <c r="AB540" s="33" t="s">
        <v>425</v>
      </c>
      <c r="AC540" s="33" t="s">
        <v>42</v>
      </c>
    </row>
    <row r="541" spans="1:29" s="7" customFormat="1" ht="65.25" customHeight="1">
      <c r="A541" s="4" t="s">
        <v>376</v>
      </c>
      <c r="B541" s="16" t="s">
        <v>373</v>
      </c>
      <c r="C541" s="4"/>
      <c r="D541" s="4"/>
      <c r="E541" s="4" t="s">
        <v>343</v>
      </c>
      <c r="F541" s="4" t="s">
        <v>343</v>
      </c>
      <c r="G541" s="33" t="s">
        <v>42</v>
      </c>
      <c r="H541" s="33" t="s">
        <v>1658</v>
      </c>
      <c r="I541" s="4" t="s">
        <v>1648</v>
      </c>
      <c r="J541" s="4" t="s">
        <v>17</v>
      </c>
      <c r="K541" s="4"/>
      <c r="L541" s="4"/>
      <c r="M541" s="4" t="s">
        <v>524</v>
      </c>
      <c r="N541" s="4" t="s">
        <v>551</v>
      </c>
      <c r="O541" s="4"/>
      <c r="P541" s="4"/>
      <c r="Q541" s="33" t="s">
        <v>1656</v>
      </c>
      <c r="R541" s="33" t="s">
        <v>32</v>
      </c>
      <c r="S541" s="35">
        <v>15846</v>
      </c>
      <c r="T541" s="33" t="s">
        <v>1607</v>
      </c>
      <c r="U541" s="35">
        <v>68666</v>
      </c>
      <c r="V541" s="33" t="s">
        <v>1608</v>
      </c>
      <c r="W541" s="4" t="s">
        <v>142</v>
      </c>
      <c r="X541" s="4"/>
      <c r="Y541" s="33" t="s">
        <v>425</v>
      </c>
      <c r="Z541" s="33" t="s">
        <v>425</v>
      </c>
      <c r="AA541" s="33" t="s">
        <v>42</v>
      </c>
      <c r="AB541" s="33" t="s">
        <v>425</v>
      </c>
      <c r="AC541" s="33" t="s">
        <v>42</v>
      </c>
    </row>
    <row r="542" spans="1:29" s="7" customFormat="1" ht="65.25" customHeight="1">
      <c r="A542" s="4" t="s">
        <v>376</v>
      </c>
      <c r="B542" s="16" t="s">
        <v>373</v>
      </c>
      <c r="C542" s="4"/>
      <c r="D542" s="4"/>
      <c r="E542" s="4" t="s">
        <v>343</v>
      </c>
      <c r="F542" s="4" t="s">
        <v>343</v>
      </c>
      <c r="G542" s="33" t="s">
        <v>42</v>
      </c>
      <c r="H542" s="33" t="s">
        <v>1659</v>
      </c>
      <c r="I542" s="4" t="s">
        <v>1660</v>
      </c>
      <c r="J542" s="4" t="s">
        <v>16</v>
      </c>
      <c r="K542" s="4"/>
      <c r="L542" s="4"/>
      <c r="M542" s="4" t="s">
        <v>452</v>
      </c>
      <c r="N542" s="4"/>
      <c r="O542" s="4"/>
      <c r="P542" s="4"/>
      <c r="Q542" s="33" t="s">
        <v>1656</v>
      </c>
      <c r="R542" s="33" t="s">
        <v>32</v>
      </c>
      <c r="S542" s="35">
        <v>1848</v>
      </c>
      <c r="T542" s="33" t="s">
        <v>1607</v>
      </c>
      <c r="U542" s="35">
        <v>8008</v>
      </c>
      <c r="V542" s="33" t="s">
        <v>1608</v>
      </c>
      <c r="W542" s="4" t="s">
        <v>209</v>
      </c>
      <c r="X542" s="4"/>
      <c r="Y542" s="33" t="s">
        <v>425</v>
      </c>
      <c r="Z542" s="33" t="s">
        <v>425</v>
      </c>
      <c r="AA542" s="33" t="s">
        <v>42</v>
      </c>
      <c r="AB542" s="33" t="s">
        <v>425</v>
      </c>
      <c r="AC542" s="33" t="s">
        <v>42</v>
      </c>
    </row>
    <row r="543" spans="1:29" s="7" customFormat="1" ht="65.25" customHeight="1">
      <c r="A543" s="4" t="s">
        <v>377</v>
      </c>
      <c r="B543" s="16" t="s">
        <v>373</v>
      </c>
      <c r="C543" s="4"/>
      <c r="D543" s="4"/>
      <c r="E543" s="4" t="s">
        <v>343</v>
      </c>
      <c r="F543" s="4" t="s">
        <v>343</v>
      </c>
      <c r="G543" s="33" t="s">
        <v>42</v>
      </c>
      <c r="H543" s="33" t="s">
        <v>1661</v>
      </c>
      <c r="I543" s="4" t="s">
        <v>1267</v>
      </c>
      <c r="J543" s="4" t="s">
        <v>13</v>
      </c>
      <c r="K543" s="4"/>
      <c r="L543" s="4"/>
      <c r="M543" s="4" t="s">
        <v>428</v>
      </c>
      <c r="N543" s="4" t="s">
        <v>429</v>
      </c>
      <c r="O543" s="4"/>
      <c r="P543" s="4"/>
      <c r="Q543" s="33" t="s">
        <v>1662</v>
      </c>
      <c r="R543" s="33" t="s">
        <v>32</v>
      </c>
      <c r="S543" s="35">
        <v>58974</v>
      </c>
      <c r="T543" s="33" t="s">
        <v>1607</v>
      </c>
      <c r="U543" s="35">
        <v>255554</v>
      </c>
      <c r="V543" s="33" t="s">
        <v>1608</v>
      </c>
      <c r="W543" s="4" t="s">
        <v>209</v>
      </c>
      <c r="X543" s="4"/>
      <c r="Y543" s="33" t="s">
        <v>425</v>
      </c>
      <c r="Z543" s="33" t="s">
        <v>425</v>
      </c>
      <c r="AA543" s="33" t="s">
        <v>42</v>
      </c>
      <c r="AB543" s="33" t="s">
        <v>425</v>
      </c>
      <c r="AC543" s="33" t="s">
        <v>42</v>
      </c>
    </row>
    <row r="544" spans="1:29" s="7" customFormat="1" ht="65.099999999999994" customHeight="1">
      <c r="A544" s="4" t="s">
        <v>377</v>
      </c>
      <c r="B544" s="16" t="s">
        <v>373</v>
      </c>
      <c r="C544" s="4"/>
      <c r="D544" s="4"/>
      <c r="E544" s="4" t="s">
        <v>343</v>
      </c>
      <c r="F544" s="4" t="s">
        <v>343</v>
      </c>
      <c r="G544" s="33" t="s">
        <v>42</v>
      </c>
      <c r="H544" s="33" t="s">
        <v>1663</v>
      </c>
      <c r="I544" s="4" t="s">
        <v>465</v>
      </c>
      <c r="J544" s="4" t="s">
        <v>13</v>
      </c>
      <c r="K544" s="4" t="s">
        <v>420</v>
      </c>
      <c r="L544" s="4"/>
      <c r="M544" s="4" t="s">
        <v>635</v>
      </c>
      <c r="N544" s="4" t="s">
        <v>502</v>
      </c>
      <c r="O544" s="4" t="s">
        <v>435</v>
      </c>
      <c r="P544" s="4"/>
      <c r="Q544" s="33" t="s">
        <v>1664</v>
      </c>
      <c r="R544" s="33" t="s">
        <v>32</v>
      </c>
      <c r="S544" s="35">
        <v>2340</v>
      </c>
      <c r="T544" s="33" t="s">
        <v>1607</v>
      </c>
      <c r="U544" s="35">
        <v>10140</v>
      </c>
      <c r="V544" s="33" t="s">
        <v>1608</v>
      </c>
      <c r="W544" s="4" t="s">
        <v>142</v>
      </c>
      <c r="X544" s="4"/>
      <c r="Y544" s="33" t="s">
        <v>425</v>
      </c>
      <c r="Z544" s="33" t="s">
        <v>425</v>
      </c>
      <c r="AA544" s="33" t="s">
        <v>42</v>
      </c>
      <c r="AB544" s="33" t="s">
        <v>425</v>
      </c>
      <c r="AC544" s="33" t="s">
        <v>42</v>
      </c>
    </row>
    <row r="545" spans="1:29" s="7" customFormat="1" ht="65.25" customHeight="1">
      <c r="A545" s="4" t="s">
        <v>317</v>
      </c>
      <c r="B545" s="38" t="s">
        <v>318</v>
      </c>
      <c r="D545" s="4"/>
      <c r="E545" s="4" t="s">
        <v>319</v>
      </c>
      <c r="F545" s="4" t="s">
        <v>320</v>
      </c>
      <c r="G545" s="33" t="s">
        <v>316</v>
      </c>
      <c r="H545" s="33" t="s">
        <v>1665</v>
      </c>
      <c r="I545" s="4" t="s">
        <v>1666</v>
      </c>
      <c r="J545" s="4" t="s">
        <v>420</v>
      </c>
      <c r="K545" s="4" t="s">
        <v>16</v>
      </c>
      <c r="L545" s="4"/>
      <c r="M545" s="4" t="s">
        <v>428</v>
      </c>
      <c r="N545" s="4" t="s">
        <v>452</v>
      </c>
      <c r="O545" s="4"/>
      <c r="P545" s="4"/>
      <c r="Q545" s="33" t="s">
        <v>316</v>
      </c>
      <c r="R545" s="33" t="s">
        <v>32</v>
      </c>
      <c r="S545" s="35">
        <v>30.6</v>
      </c>
      <c r="T545" s="33" t="s">
        <v>469</v>
      </c>
      <c r="U545" s="35" t="s">
        <v>42</v>
      </c>
      <c r="V545" s="33" t="s">
        <v>42</v>
      </c>
      <c r="W545" s="4" t="s">
        <v>674</v>
      </c>
      <c r="X545" s="4" t="s">
        <v>42</v>
      </c>
      <c r="Y545" s="33" t="s">
        <v>424</v>
      </c>
      <c r="Z545" s="33" t="s">
        <v>425</v>
      </c>
      <c r="AA545" s="33" t="s">
        <v>42</v>
      </c>
      <c r="AB545" s="33" t="s">
        <v>425</v>
      </c>
      <c r="AC545" s="33" t="s">
        <v>42</v>
      </c>
    </row>
    <row r="546" spans="1:29" s="7" customFormat="1" ht="65.25" customHeight="1">
      <c r="A546" s="4" t="s">
        <v>317</v>
      </c>
      <c r="B546" s="50" t="s">
        <v>318</v>
      </c>
      <c r="C546" s="4"/>
      <c r="D546" s="4"/>
      <c r="E546" s="4" t="s">
        <v>319</v>
      </c>
      <c r="F546" s="4" t="s">
        <v>320</v>
      </c>
      <c r="G546" s="33" t="s">
        <v>316</v>
      </c>
      <c r="H546" s="33" t="s">
        <v>1667</v>
      </c>
      <c r="I546" s="4" t="s">
        <v>1668</v>
      </c>
      <c r="J546" s="4" t="s">
        <v>420</v>
      </c>
      <c r="K546" s="4" t="s">
        <v>13</v>
      </c>
      <c r="L546" s="4"/>
      <c r="M546" s="4" t="s">
        <v>428</v>
      </c>
      <c r="N546" s="4"/>
      <c r="O546" s="4"/>
      <c r="P546" s="4"/>
      <c r="Q546" s="33" t="s">
        <v>316</v>
      </c>
      <c r="R546" s="33" t="s">
        <v>32</v>
      </c>
      <c r="S546" s="35">
        <v>305</v>
      </c>
      <c r="T546" s="33" t="s">
        <v>469</v>
      </c>
      <c r="U546" s="35" t="s">
        <v>42</v>
      </c>
      <c r="V546" s="33" t="s">
        <v>42</v>
      </c>
      <c r="W546" s="4" t="s">
        <v>209</v>
      </c>
      <c r="X546" s="4" t="s">
        <v>42</v>
      </c>
      <c r="Y546" s="33" t="s">
        <v>424</v>
      </c>
      <c r="Z546" s="33" t="s">
        <v>425</v>
      </c>
      <c r="AA546" s="33" t="s">
        <v>42</v>
      </c>
      <c r="AB546" s="33" t="s">
        <v>425</v>
      </c>
      <c r="AC546" s="33" t="s">
        <v>42</v>
      </c>
    </row>
    <row r="547" spans="1:29" s="7" customFormat="1" ht="65.25" customHeight="1">
      <c r="A547" s="4" t="s">
        <v>317</v>
      </c>
      <c r="B547" s="50" t="s">
        <v>318</v>
      </c>
      <c r="C547" s="4"/>
      <c r="D547" s="4"/>
      <c r="E547" s="4" t="s">
        <v>319</v>
      </c>
      <c r="F547" s="4" t="s">
        <v>320</v>
      </c>
      <c r="G547" s="33" t="s">
        <v>316</v>
      </c>
      <c r="H547" s="33" t="s">
        <v>1669</v>
      </c>
      <c r="I547" s="4" t="s">
        <v>1670</v>
      </c>
      <c r="J547" s="4" t="s">
        <v>420</v>
      </c>
      <c r="K547" s="4"/>
      <c r="L547" s="4"/>
      <c r="M547" s="4" t="s">
        <v>461</v>
      </c>
      <c r="N547" s="4"/>
      <c r="O547" s="4"/>
      <c r="P547" s="4"/>
      <c r="Q547" s="33" t="s">
        <v>316</v>
      </c>
      <c r="R547" s="33" t="s">
        <v>32</v>
      </c>
      <c r="S547" s="35">
        <v>6</v>
      </c>
      <c r="T547" s="33" t="s">
        <v>469</v>
      </c>
      <c r="U547" s="35" t="s">
        <v>42</v>
      </c>
      <c r="V547" s="33" t="s">
        <v>42</v>
      </c>
      <c r="W547" s="4" t="s">
        <v>209</v>
      </c>
      <c r="X547" s="4" t="s">
        <v>42</v>
      </c>
      <c r="Y547" s="33" t="s">
        <v>424</v>
      </c>
      <c r="Z547" s="33" t="s">
        <v>425</v>
      </c>
      <c r="AA547" s="33" t="s">
        <v>42</v>
      </c>
      <c r="AB547" s="33" t="s">
        <v>425</v>
      </c>
      <c r="AC547" s="33" t="s">
        <v>42</v>
      </c>
    </row>
    <row r="548" spans="1:29" s="7" customFormat="1" ht="65.25" customHeight="1">
      <c r="A548" s="4" t="s">
        <v>317</v>
      </c>
      <c r="B548" s="50" t="s">
        <v>318</v>
      </c>
      <c r="C548" s="4"/>
      <c r="D548" s="4"/>
      <c r="E548" s="4" t="s">
        <v>319</v>
      </c>
      <c r="F548" s="4" t="s">
        <v>320</v>
      </c>
      <c r="G548" s="33" t="s">
        <v>316</v>
      </c>
      <c r="H548" s="33" t="s">
        <v>1671</v>
      </c>
      <c r="I548" s="4" t="s">
        <v>1672</v>
      </c>
      <c r="J548" s="4" t="s">
        <v>557</v>
      </c>
      <c r="K548" s="4"/>
      <c r="L548" s="4"/>
      <c r="M548" s="4" t="s">
        <v>558</v>
      </c>
      <c r="N548" s="4"/>
      <c r="O548" s="4"/>
      <c r="P548" s="4"/>
      <c r="Q548" s="33" t="s">
        <v>316</v>
      </c>
      <c r="R548" s="33" t="s">
        <v>42</v>
      </c>
      <c r="S548" s="35" t="s">
        <v>32</v>
      </c>
      <c r="T548" s="35" t="s">
        <v>42</v>
      </c>
      <c r="U548" s="35" t="s">
        <v>42</v>
      </c>
      <c r="V548" s="33" t="s">
        <v>42</v>
      </c>
      <c r="W548" s="35" t="s">
        <v>42</v>
      </c>
      <c r="X548" s="35" t="s">
        <v>42</v>
      </c>
      <c r="Y548" s="33" t="s">
        <v>424</v>
      </c>
      <c r="Z548" s="33" t="s">
        <v>425</v>
      </c>
      <c r="AA548" s="33" t="s">
        <v>42</v>
      </c>
      <c r="AB548" s="33" t="s">
        <v>425</v>
      </c>
      <c r="AC548" s="33" t="s">
        <v>42</v>
      </c>
    </row>
    <row r="549" spans="1:29" s="7" customFormat="1" ht="65.25" customHeight="1">
      <c r="A549" s="4" t="s">
        <v>317</v>
      </c>
      <c r="B549" s="50" t="s">
        <v>318</v>
      </c>
      <c r="C549" s="27"/>
      <c r="D549" s="4"/>
      <c r="E549" s="4" t="s">
        <v>319</v>
      </c>
      <c r="F549" s="4" t="s">
        <v>320</v>
      </c>
      <c r="G549" s="33" t="s">
        <v>1673</v>
      </c>
      <c r="H549" s="33" t="s">
        <v>1674</v>
      </c>
      <c r="I549" s="4" t="s">
        <v>1675</v>
      </c>
      <c r="J549" s="4" t="s">
        <v>420</v>
      </c>
      <c r="K549" s="4" t="s">
        <v>16</v>
      </c>
      <c r="L549" s="4"/>
      <c r="M549" s="4" t="s">
        <v>428</v>
      </c>
      <c r="N549" s="4" t="s">
        <v>452</v>
      </c>
      <c r="O549" s="4"/>
      <c r="P549" s="4"/>
      <c r="Q549" s="33" t="s">
        <v>1676</v>
      </c>
      <c r="R549" s="33" t="s">
        <v>32</v>
      </c>
      <c r="S549" s="35">
        <v>30.6</v>
      </c>
      <c r="T549" s="33" t="s">
        <v>469</v>
      </c>
      <c r="U549" s="35" t="s">
        <v>42</v>
      </c>
      <c r="V549" s="33" t="s">
        <v>42</v>
      </c>
      <c r="W549" s="4" t="s">
        <v>674</v>
      </c>
      <c r="X549" s="4" t="s">
        <v>42</v>
      </c>
      <c r="Y549" s="33" t="s">
        <v>424</v>
      </c>
      <c r="Z549" s="33" t="s">
        <v>425</v>
      </c>
      <c r="AA549" s="33" t="s">
        <v>42</v>
      </c>
      <c r="AB549" s="33" t="s">
        <v>425</v>
      </c>
      <c r="AC549" s="33" t="s">
        <v>42</v>
      </c>
    </row>
    <row r="550" spans="1:29" ht="65.25" customHeight="1">
      <c r="A550" s="4" t="s">
        <v>317</v>
      </c>
      <c r="B550" s="50" t="s">
        <v>318</v>
      </c>
      <c r="C550" s="4"/>
      <c r="D550" s="4"/>
      <c r="E550" s="4" t="s">
        <v>319</v>
      </c>
      <c r="F550" s="4" t="s">
        <v>320</v>
      </c>
      <c r="G550" s="33" t="s">
        <v>1673</v>
      </c>
      <c r="H550" s="33" t="s">
        <v>1677</v>
      </c>
      <c r="I550" s="4" t="s">
        <v>1678</v>
      </c>
      <c r="J550" s="4" t="s">
        <v>420</v>
      </c>
      <c r="K550" s="4" t="s">
        <v>13</v>
      </c>
      <c r="L550" s="4"/>
      <c r="M550" s="4" t="s">
        <v>428</v>
      </c>
      <c r="N550" s="4"/>
      <c r="O550" s="4"/>
      <c r="P550" s="4"/>
      <c r="Q550" s="33" t="s">
        <v>1676</v>
      </c>
      <c r="R550" s="33" t="s">
        <v>32</v>
      </c>
      <c r="S550" s="35">
        <v>610</v>
      </c>
      <c r="T550" s="33" t="s">
        <v>469</v>
      </c>
      <c r="U550" s="35" t="s">
        <v>42</v>
      </c>
      <c r="V550" s="33" t="s">
        <v>42</v>
      </c>
      <c r="W550" s="4" t="s">
        <v>31</v>
      </c>
      <c r="X550" s="4" t="s">
        <v>42</v>
      </c>
      <c r="Y550" s="33" t="s">
        <v>424</v>
      </c>
      <c r="Z550" s="33" t="s">
        <v>425</v>
      </c>
      <c r="AA550" s="33" t="s">
        <v>42</v>
      </c>
      <c r="AB550" s="33" t="s">
        <v>425</v>
      </c>
      <c r="AC550" s="33" t="s">
        <v>42</v>
      </c>
    </row>
    <row r="551" spans="1:29" ht="65.25" customHeight="1">
      <c r="A551" s="4" t="s">
        <v>317</v>
      </c>
      <c r="B551" s="50" t="s">
        <v>318</v>
      </c>
      <c r="C551" s="4"/>
      <c r="D551" s="4"/>
      <c r="E551" s="4" t="s">
        <v>319</v>
      </c>
      <c r="F551" s="4" t="s">
        <v>320</v>
      </c>
      <c r="G551" s="33" t="s">
        <v>1673</v>
      </c>
      <c r="H551" s="33" t="s">
        <v>1669</v>
      </c>
      <c r="I551" s="4" t="s">
        <v>1679</v>
      </c>
      <c r="J551" s="4" t="s">
        <v>420</v>
      </c>
      <c r="K551" s="4"/>
      <c r="L551" s="4"/>
      <c r="M551" s="4" t="s">
        <v>461</v>
      </c>
      <c r="N551" s="4"/>
      <c r="O551" s="4"/>
      <c r="P551" s="4"/>
      <c r="Q551" s="33" t="s">
        <v>1676</v>
      </c>
      <c r="R551" s="33" t="s">
        <v>32</v>
      </c>
      <c r="S551" s="35">
        <v>6</v>
      </c>
      <c r="T551" s="33" t="s">
        <v>469</v>
      </c>
      <c r="U551" s="35" t="s">
        <v>42</v>
      </c>
      <c r="V551" s="33" t="s">
        <v>42</v>
      </c>
      <c r="W551" s="4" t="s">
        <v>209</v>
      </c>
      <c r="X551" s="4" t="s">
        <v>42</v>
      </c>
      <c r="Y551" s="33" t="s">
        <v>424</v>
      </c>
      <c r="Z551" s="33" t="s">
        <v>425</v>
      </c>
      <c r="AA551" s="33" t="s">
        <v>42</v>
      </c>
      <c r="AB551" s="33" t="s">
        <v>425</v>
      </c>
      <c r="AC551" s="33" t="s">
        <v>42</v>
      </c>
    </row>
    <row r="552" spans="1:29" ht="65.25" customHeight="1">
      <c r="A552" s="4" t="s">
        <v>317</v>
      </c>
      <c r="B552" s="50" t="s">
        <v>318</v>
      </c>
      <c r="C552" s="4"/>
      <c r="D552" s="4"/>
      <c r="E552" s="4" t="s">
        <v>319</v>
      </c>
      <c r="F552" s="4" t="s">
        <v>320</v>
      </c>
      <c r="G552" s="33" t="s">
        <v>1673</v>
      </c>
      <c r="H552" s="33" t="s">
        <v>1671</v>
      </c>
      <c r="I552" s="4" t="s">
        <v>1680</v>
      </c>
      <c r="J552" s="4" t="s">
        <v>557</v>
      </c>
      <c r="K552" s="4"/>
      <c r="L552" s="4"/>
      <c r="M552" s="4" t="s">
        <v>558</v>
      </c>
      <c r="N552" s="4"/>
      <c r="O552" s="4"/>
      <c r="P552" s="4"/>
      <c r="Q552" s="33" t="s">
        <v>1676</v>
      </c>
      <c r="R552" s="33" t="s">
        <v>42</v>
      </c>
      <c r="S552" s="35" t="s">
        <v>32</v>
      </c>
      <c r="T552" s="35" t="s">
        <v>42</v>
      </c>
      <c r="U552" s="35" t="s">
        <v>42</v>
      </c>
      <c r="V552" s="33" t="s">
        <v>42</v>
      </c>
      <c r="W552" s="35" t="s">
        <v>42</v>
      </c>
      <c r="X552" s="35" t="s">
        <v>42</v>
      </c>
      <c r="Y552" s="33" t="s">
        <v>424</v>
      </c>
      <c r="Z552" s="33" t="s">
        <v>425</v>
      </c>
      <c r="AA552" s="33" t="s">
        <v>42</v>
      </c>
      <c r="AB552" s="33" t="s">
        <v>425</v>
      </c>
      <c r="AC552" s="33" t="s">
        <v>42</v>
      </c>
    </row>
    <row r="553" spans="1:29" ht="65.25" customHeight="1">
      <c r="A553" s="4" t="s">
        <v>317</v>
      </c>
      <c r="B553" s="50" t="s">
        <v>318</v>
      </c>
      <c r="C553" s="4"/>
      <c r="D553" s="4"/>
      <c r="E553" s="4" t="s">
        <v>319</v>
      </c>
      <c r="F553" s="4" t="s">
        <v>320</v>
      </c>
      <c r="G553" s="33" t="s">
        <v>322</v>
      </c>
      <c r="H553" s="33" t="s">
        <v>1681</v>
      </c>
      <c r="I553" s="4" t="s">
        <v>1682</v>
      </c>
      <c r="J553" s="4" t="s">
        <v>420</v>
      </c>
      <c r="K553" s="4"/>
      <c r="L553" s="4"/>
      <c r="M553" s="4" t="s">
        <v>461</v>
      </c>
      <c r="N553" s="4"/>
      <c r="O553" s="4"/>
      <c r="P553" s="4"/>
      <c r="Q553" s="33" t="s">
        <v>322</v>
      </c>
      <c r="R553" s="33" t="s">
        <v>32</v>
      </c>
      <c r="S553" s="35">
        <v>24</v>
      </c>
      <c r="T553" s="33" t="s">
        <v>469</v>
      </c>
      <c r="U553" s="35" t="s">
        <v>42</v>
      </c>
      <c r="V553" s="33" t="s">
        <v>42</v>
      </c>
      <c r="W553" s="4" t="s">
        <v>209</v>
      </c>
      <c r="X553" s="4" t="s">
        <v>42</v>
      </c>
      <c r="Y553" s="33" t="s">
        <v>424</v>
      </c>
      <c r="Z553" s="33" t="s">
        <v>425</v>
      </c>
      <c r="AA553" s="33" t="s">
        <v>42</v>
      </c>
      <c r="AB553" s="33" t="s">
        <v>425</v>
      </c>
      <c r="AC553" s="33" t="s">
        <v>42</v>
      </c>
    </row>
    <row r="554" spans="1:29" ht="65.25" customHeight="1">
      <c r="A554" s="4" t="s">
        <v>317</v>
      </c>
      <c r="B554" s="50" t="s">
        <v>318</v>
      </c>
      <c r="C554" s="4"/>
      <c r="D554" s="4"/>
      <c r="E554" s="4" t="s">
        <v>319</v>
      </c>
      <c r="F554" s="4" t="s">
        <v>320</v>
      </c>
      <c r="G554" s="33" t="s">
        <v>322</v>
      </c>
      <c r="H554" s="33" t="s">
        <v>1683</v>
      </c>
      <c r="I554" s="4" t="s">
        <v>1684</v>
      </c>
      <c r="J554" s="4" t="s">
        <v>13</v>
      </c>
      <c r="K554" s="4"/>
      <c r="L554" s="4"/>
      <c r="M554" s="4" t="s">
        <v>428</v>
      </c>
      <c r="N554" s="4" t="s">
        <v>429</v>
      </c>
      <c r="O554" s="4"/>
      <c r="P554" s="4"/>
      <c r="Q554" s="33" t="s">
        <v>322</v>
      </c>
      <c r="R554" s="33" t="s">
        <v>42</v>
      </c>
      <c r="S554" s="33" t="s">
        <v>32</v>
      </c>
      <c r="T554" s="35" t="s">
        <v>42</v>
      </c>
      <c r="U554" s="33" t="s">
        <v>42</v>
      </c>
      <c r="V554" s="35" t="s">
        <v>42</v>
      </c>
      <c r="W554" s="35" t="s">
        <v>42</v>
      </c>
      <c r="X554" s="35" t="s">
        <v>42</v>
      </c>
      <c r="Y554" s="33" t="s">
        <v>425</v>
      </c>
      <c r="Z554" s="33" t="s">
        <v>425</v>
      </c>
      <c r="AA554" s="33" t="s">
        <v>32</v>
      </c>
      <c r="AB554" s="33" t="s">
        <v>425</v>
      </c>
      <c r="AC554" s="33" t="s">
        <v>32</v>
      </c>
    </row>
    <row r="555" spans="1:29" ht="65.25" customHeight="1">
      <c r="A555" s="4" t="s">
        <v>317</v>
      </c>
      <c r="B555" s="50" t="s">
        <v>318</v>
      </c>
      <c r="C555" s="4"/>
      <c r="D555" s="4"/>
      <c r="E555" s="4" t="s">
        <v>319</v>
      </c>
      <c r="F555" s="4" t="s">
        <v>320</v>
      </c>
      <c r="G555" s="33" t="s">
        <v>322</v>
      </c>
      <c r="H555" s="33" t="s">
        <v>1671</v>
      </c>
      <c r="I555" s="4" t="s">
        <v>1685</v>
      </c>
      <c r="J555" s="4" t="s">
        <v>557</v>
      </c>
      <c r="K555" s="4"/>
      <c r="L555" s="4"/>
      <c r="M555" s="4" t="s">
        <v>558</v>
      </c>
      <c r="N555" s="4"/>
      <c r="O555" s="4"/>
      <c r="P555" s="4"/>
      <c r="Q555" s="33" t="s">
        <v>322</v>
      </c>
      <c r="R555" s="33" t="s">
        <v>42</v>
      </c>
      <c r="S555" s="35" t="s">
        <v>32</v>
      </c>
      <c r="T555" s="35" t="s">
        <v>42</v>
      </c>
      <c r="U555" s="35" t="s">
        <v>42</v>
      </c>
      <c r="V555" s="33" t="s">
        <v>42</v>
      </c>
      <c r="W555" s="35" t="s">
        <v>42</v>
      </c>
      <c r="X555" s="35" t="s">
        <v>42</v>
      </c>
      <c r="Y555" s="33" t="s">
        <v>424</v>
      </c>
      <c r="Z555" s="33" t="s">
        <v>425</v>
      </c>
      <c r="AA555" s="33" t="s">
        <v>42</v>
      </c>
      <c r="AB555" s="33" t="s">
        <v>425</v>
      </c>
      <c r="AC555" s="33" t="s">
        <v>42</v>
      </c>
    </row>
    <row r="556" spans="1:29" ht="65.25" customHeight="1">
      <c r="A556" s="4" t="s">
        <v>317</v>
      </c>
      <c r="B556" s="50" t="s">
        <v>318</v>
      </c>
      <c r="C556" s="4"/>
      <c r="D556" s="4"/>
      <c r="E556" s="4" t="s">
        <v>319</v>
      </c>
      <c r="F556" s="4" t="s">
        <v>320</v>
      </c>
      <c r="G556" s="33" t="s">
        <v>1686</v>
      </c>
      <c r="H556" s="33" t="s">
        <v>1687</v>
      </c>
      <c r="I556" s="4" t="s">
        <v>1688</v>
      </c>
      <c r="J556" s="4" t="s">
        <v>13</v>
      </c>
      <c r="K556" s="4"/>
      <c r="L556" s="4"/>
      <c r="M556" s="4" t="s">
        <v>428</v>
      </c>
      <c r="N556" s="4"/>
      <c r="O556" s="4"/>
      <c r="P556" s="4"/>
      <c r="Q556" s="33" t="s">
        <v>1686</v>
      </c>
      <c r="R556" s="33" t="s">
        <v>32</v>
      </c>
      <c r="S556" s="35">
        <v>1250</v>
      </c>
      <c r="T556" s="33">
        <v>2050</v>
      </c>
      <c r="U556" s="35" t="s">
        <v>42</v>
      </c>
      <c r="V556" s="33" t="s">
        <v>42</v>
      </c>
      <c r="W556" s="4" t="s">
        <v>31</v>
      </c>
      <c r="X556" s="4" t="s">
        <v>42</v>
      </c>
      <c r="Y556" s="33" t="s">
        <v>424</v>
      </c>
      <c r="Z556" s="33" t="s">
        <v>425</v>
      </c>
      <c r="AA556" s="33" t="s">
        <v>42</v>
      </c>
      <c r="AB556" s="33" t="s">
        <v>425</v>
      </c>
      <c r="AC556" s="33" t="s">
        <v>42</v>
      </c>
    </row>
    <row r="557" spans="1:29" ht="65.25" customHeight="1">
      <c r="A557" s="4" t="s">
        <v>317</v>
      </c>
      <c r="B557" s="50" t="s">
        <v>318</v>
      </c>
      <c r="C557" s="4"/>
      <c r="D557" s="4"/>
      <c r="E557" s="4" t="s">
        <v>319</v>
      </c>
      <c r="F557" s="4" t="s">
        <v>320</v>
      </c>
      <c r="G557" s="33" t="s">
        <v>1686</v>
      </c>
      <c r="H557" s="33" t="s">
        <v>1689</v>
      </c>
      <c r="I557" s="4" t="s">
        <v>1690</v>
      </c>
      <c r="J557" s="4" t="s">
        <v>420</v>
      </c>
      <c r="K557" s="4" t="s">
        <v>16</v>
      </c>
      <c r="L557" s="4"/>
      <c r="M557" s="4" t="s">
        <v>428</v>
      </c>
      <c r="N557" s="4" t="s">
        <v>452</v>
      </c>
      <c r="O557" s="4"/>
      <c r="P557" s="4"/>
      <c r="Q557" s="33" t="s">
        <v>1686</v>
      </c>
      <c r="R557" s="33" t="s">
        <v>32</v>
      </c>
      <c r="S557" s="35">
        <v>50</v>
      </c>
      <c r="T557" s="33" t="s">
        <v>469</v>
      </c>
      <c r="U557" s="35" t="s">
        <v>42</v>
      </c>
      <c r="V557" s="33" t="s">
        <v>42</v>
      </c>
      <c r="W557" s="4" t="s">
        <v>674</v>
      </c>
      <c r="X557" s="4" t="s">
        <v>42</v>
      </c>
      <c r="Y557" s="33" t="s">
        <v>424</v>
      </c>
      <c r="Z557" s="33" t="s">
        <v>425</v>
      </c>
      <c r="AA557" s="33" t="s">
        <v>42</v>
      </c>
      <c r="AB557" s="33" t="s">
        <v>425</v>
      </c>
      <c r="AC557" s="33" t="s">
        <v>42</v>
      </c>
    </row>
    <row r="558" spans="1:29" ht="65.25" customHeight="1">
      <c r="A558" s="4" t="s">
        <v>317</v>
      </c>
      <c r="B558" s="50" t="s">
        <v>318</v>
      </c>
      <c r="C558" s="4"/>
      <c r="D558" s="4"/>
      <c r="E558" s="4" t="s">
        <v>319</v>
      </c>
      <c r="F558" s="4" t="s">
        <v>320</v>
      </c>
      <c r="G558" s="33" t="s">
        <v>1686</v>
      </c>
      <c r="H558" s="33" t="s">
        <v>1691</v>
      </c>
      <c r="I558" s="4" t="s">
        <v>1692</v>
      </c>
      <c r="J558" s="4" t="s">
        <v>16</v>
      </c>
      <c r="K558" s="4"/>
      <c r="L558" s="4"/>
      <c r="M558" s="4" t="s">
        <v>452</v>
      </c>
      <c r="N558" s="4"/>
      <c r="O558" s="4"/>
      <c r="P558" s="4"/>
      <c r="Q558" s="33" t="s">
        <v>1686</v>
      </c>
      <c r="R558" s="33" t="s">
        <v>32</v>
      </c>
      <c r="S558" s="35">
        <v>200</v>
      </c>
      <c r="T558" s="33" t="s">
        <v>32</v>
      </c>
      <c r="U558" s="35" t="s">
        <v>42</v>
      </c>
      <c r="V558" s="33" t="s">
        <v>42</v>
      </c>
      <c r="W558" s="4" t="s">
        <v>31</v>
      </c>
      <c r="X558" s="4" t="s">
        <v>42</v>
      </c>
      <c r="Y558" s="33" t="s">
        <v>424</v>
      </c>
      <c r="Z558" s="33" t="s">
        <v>425</v>
      </c>
      <c r="AA558" s="33" t="s">
        <v>42</v>
      </c>
      <c r="AB558" s="33" t="s">
        <v>425</v>
      </c>
      <c r="AC558" s="33" t="s">
        <v>42</v>
      </c>
    </row>
    <row r="559" spans="1:29" ht="65.25" customHeight="1">
      <c r="A559" s="4" t="s">
        <v>317</v>
      </c>
      <c r="B559" s="50" t="s">
        <v>318</v>
      </c>
      <c r="C559" s="4"/>
      <c r="D559" s="4"/>
      <c r="E559" s="4" t="s">
        <v>319</v>
      </c>
      <c r="F559" s="4" t="s">
        <v>320</v>
      </c>
      <c r="G559" s="33" t="s">
        <v>1686</v>
      </c>
      <c r="H559" s="33" t="s">
        <v>1693</v>
      </c>
      <c r="I559" s="4" t="s">
        <v>1694</v>
      </c>
      <c r="J559" s="4" t="s">
        <v>13</v>
      </c>
      <c r="K559" s="4" t="s">
        <v>16</v>
      </c>
      <c r="L559" s="4"/>
      <c r="M559" s="4" t="s">
        <v>428</v>
      </c>
      <c r="N559" s="4" t="s">
        <v>452</v>
      </c>
      <c r="O559" s="4"/>
      <c r="P559" s="4"/>
      <c r="Q559" s="33" t="s">
        <v>1686</v>
      </c>
      <c r="R559" s="33" t="s">
        <v>42</v>
      </c>
      <c r="S559" s="35" t="s">
        <v>32</v>
      </c>
      <c r="T559" s="35" t="s">
        <v>42</v>
      </c>
      <c r="U559" s="35" t="s">
        <v>42</v>
      </c>
      <c r="V559" s="33" t="s">
        <v>42</v>
      </c>
      <c r="W559" s="35" t="s">
        <v>42</v>
      </c>
      <c r="X559" s="35" t="s">
        <v>42</v>
      </c>
      <c r="Y559" s="33" t="s">
        <v>424</v>
      </c>
      <c r="Z559" s="33" t="s">
        <v>425</v>
      </c>
      <c r="AA559" s="33" t="s">
        <v>42</v>
      </c>
      <c r="AB559" s="33" t="s">
        <v>425</v>
      </c>
      <c r="AC559" s="33" t="s">
        <v>42</v>
      </c>
    </row>
    <row r="560" spans="1:29" ht="65.25" customHeight="1">
      <c r="A560" s="4" t="s">
        <v>317</v>
      </c>
      <c r="B560" s="50" t="s">
        <v>318</v>
      </c>
      <c r="C560" s="24"/>
      <c r="D560" s="4"/>
      <c r="E560" s="4" t="s">
        <v>319</v>
      </c>
      <c r="F560" s="4" t="s">
        <v>320</v>
      </c>
      <c r="G560" s="33" t="s">
        <v>1686</v>
      </c>
      <c r="H560" s="33" t="s">
        <v>1695</v>
      </c>
      <c r="I560" s="4" t="s">
        <v>1696</v>
      </c>
      <c r="J560" s="4" t="s">
        <v>16</v>
      </c>
      <c r="K560" s="4"/>
      <c r="L560" s="4"/>
      <c r="M560" s="4" t="s">
        <v>797</v>
      </c>
      <c r="N560" s="4" t="s">
        <v>466</v>
      </c>
      <c r="O560" s="4"/>
      <c r="P560" s="4"/>
      <c r="Q560" s="33" t="s">
        <v>1686</v>
      </c>
      <c r="R560" s="33" t="s">
        <v>42</v>
      </c>
      <c r="S560" s="35" t="s">
        <v>32</v>
      </c>
      <c r="T560" s="35" t="s">
        <v>42</v>
      </c>
      <c r="U560" s="35" t="s">
        <v>42</v>
      </c>
      <c r="V560" s="33" t="s">
        <v>42</v>
      </c>
      <c r="W560" s="35" t="s">
        <v>42</v>
      </c>
      <c r="X560" s="35" t="s">
        <v>42</v>
      </c>
      <c r="Y560" s="33" t="s">
        <v>424</v>
      </c>
      <c r="Z560" s="33" t="s">
        <v>425</v>
      </c>
      <c r="AA560" s="33" t="s">
        <v>42</v>
      </c>
      <c r="AB560" s="33" t="s">
        <v>425</v>
      </c>
      <c r="AC560" s="33" t="s">
        <v>42</v>
      </c>
    </row>
    <row r="561" spans="1:29" ht="65.25" customHeight="1">
      <c r="A561" s="4" t="s">
        <v>317</v>
      </c>
      <c r="B561" s="50" t="s">
        <v>318</v>
      </c>
      <c r="C561" s="4"/>
      <c r="D561" s="4"/>
      <c r="E561" s="4" t="s">
        <v>319</v>
      </c>
      <c r="F561" s="4" t="s">
        <v>320</v>
      </c>
      <c r="G561" s="33" t="s">
        <v>1686</v>
      </c>
      <c r="H561" s="33" t="s">
        <v>1697</v>
      </c>
      <c r="I561" s="4" t="s">
        <v>1698</v>
      </c>
      <c r="J561" s="4" t="s">
        <v>557</v>
      </c>
      <c r="K561" s="4"/>
      <c r="L561" s="4"/>
      <c r="M561" s="4" t="s">
        <v>601</v>
      </c>
      <c r="N561" s="4" t="s">
        <v>558</v>
      </c>
      <c r="O561" s="4"/>
      <c r="P561" s="4"/>
      <c r="Q561" s="33" t="s">
        <v>1686</v>
      </c>
      <c r="R561" s="33" t="s">
        <v>42</v>
      </c>
      <c r="S561" s="35" t="s">
        <v>32</v>
      </c>
      <c r="T561" s="35" t="s">
        <v>42</v>
      </c>
      <c r="U561" s="35" t="s">
        <v>42</v>
      </c>
      <c r="V561" s="33" t="s">
        <v>42</v>
      </c>
      <c r="W561" s="35" t="s">
        <v>42</v>
      </c>
      <c r="X561" s="35" t="s">
        <v>42</v>
      </c>
      <c r="Y561" s="33" t="s">
        <v>424</v>
      </c>
      <c r="Z561" s="33" t="s">
        <v>425</v>
      </c>
      <c r="AA561" s="33" t="s">
        <v>42</v>
      </c>
      <c r="AB561" s="33" t="s">
        <v>425</v>
      </c>
      <c r="AC561" s="33" t="s">
        <v>42</v>
      </c>
    </row>
    <row r="562" spans="1:29" ht="65.25" customHeight="1">
      <c r="A562" s="4" t="s">
        <v>317</v>
      </c>
      <c r="B562" s="50" t="s">
        <v>318</v>
      </c>
      <c r="C562" s="4"/>
      <c r="D562" s="4"/>
      <c r="E562" s="4" t="s">
        <v>319</v>
      </c>
      <c r="F562" s="4" t="s">
        <v>320</v>
      </c>
      <c r="G562" s="33" t="s">
        <v>1686</v>
      </c>
      <c r="H562" s="33" t="s">
        <v>1669</v>
      </c>
      <c r="I562" s="4" t="s">
        <v>1699</v>
      </c>
      <c r="J562" s="4" t="s">
        <v>420</v>
      </c>
      <c r="K562" s="4"/>
      <c r="L562" s="4"/>
      <c r="M562" s="4" t="s">
        <v>461</v>
      </c>
      <c r="N562" s="4" t="s">
        <v>493</v>
      </c>
      <c r="P562" s="4"/>
      <c r="Q562" s="33" t="s">
        <v>1686</v>
      </c>
      <c r="R562" s="33" t="s">
        <v>32</v>
      </c>
      <c r="S562" s="35">
        <v>6</v>
      </c>
      <c r="T562" s="33" t="s">
        <v>469</v>
      </c>
      <c r="U562" s="35" t="s">
        <v>42</v>
      </c>
      <c r="V562" s="33" t="s">
        <v>42</v>
      </c>
      <c r="W562" s="4" t="s">
        <v>209</v>
      </c>
      <c r="X562" s="4" t="s">
        <v>42</v>
      </c>
      <c r="Y562" s="33" t="s">
        <v>424</v>
      </c>
      <c r="Z562" s="33" t="s">
        <v>425</v>
      </c>
      <c r="AA562" s="33" t="s">
        <v>42</v>
      </c>
      <c r="AB562" s="33" t="s">
        <v>425</v>
      </c>
      <c r="AC562" s="33" t="s">
        <v>42</v>
      </c>
    </row>
    <row r="563" spans="1:29" ht="65.25" customHeight="1">
      <c r="A563" s="4" t="s">
        <v>378</v>
      </c>
      <c r="B563" s="25" t="s">
        <v>379</v>
      </c>
      <c r="C563" s="4"/>
      <c r="D563" s="4"/>
      <c r="E563" s="4" t="s">
        <v>380</v>
      </c>
      <c r="F563" s="4" t="s">
        <v>380</v>
      </c>
      <c r="G563" s="33" t="s">
        <v>42</v>
      </c>
      <c r="H563" s="33" t="s">
        <v>1700</v>
      </c>
      <c r="I563" s="4" t="s">
        <v>1701</v>
      </c>
      <c r="J563" s="4" t="s">
        <v>557</v>
      </c>
      <c r="K563" s="4"/>
      <c r="L563" s="4"/>
      <c r="M563" s="4" t="s">
        <v>601</v>
      </c>
      <c r="N563" s="4" t="s">
        <v>558</v>
      </c>
      <c r="O563" s="4"/>
      <c r="P563" s="4"/>
      <c r="Q563" s="33" t="s">
        <v>1702</v>
      </c>
      <c r="R563" s="33" t="s">
        <v>32</v>
      </c>
      <c r="S563" s="35">
        <v>13734</v>
      </c>
      <c r="T563" s="33" t="s">
        <v>453</v>
      </c>
      <c r="U563" s="35">
        <v>137344</v>
      </c>
      <c r="V563" s="33" t="s">
        <v>821</v>
      </c>
      <c r="W563" s="4" t="s">
        <v>32</v>
      </c>
      <c r="X563" s="4" t="s">
        <v>42</v>
      </c>
      <c r="Y563" s="33" t="s">
        <v>424</v>
      </c>
      <c r="Z563" s="33" t="s">
        <v>424</v>
      </c>
      <c r="AA563" s="33" t="s">
        <v>32</v>
      </c>
      <c r="AB563" s="33" t="s">
        <v>424</v>
      </c>
      <c r="AC563" s="33" t="s">
        <v>32</v>
      </c>
    </row>
    <row r="564" spans="1:29" ht="65.25" customHeight="1">
      <c r="A564" s="4" t="s">
        <v>378</v>
      </c>
      <c r="B564" s="25" t="s">
        <v>379</v>
      </c>
      <c r="C564" s="4"/>
      <c r="D564" s="4"/>
      <c r="E564" s="4" t="s">
        <v>380</v>
      </c>
      <c r="F564" s="4" t="s">
        <v>380</v>
      </c>
      <c r="G564" s="33" t="s">
        <v>42</v>
      </c>
      <c r="H564" s="33" t="s">
        <v>1703</v>
      </c>
      <c r="I564" s="4" t="s">
        <v>1704</v>
      </c>
      <c r="J564" s="4" t="s">
        <v>420</v>
      </c>
      <c r="K564" s="4"/>
      <c r="L564" s="4"/>
      <c r="M564" s="4" t="s">
        <v>421</v>
      </c>
      <c r="N564" s="4" t="s">
        <v>422</v>
      </c>
      <c r="O564" s="4"/>
      <c r="P564" s="4"/>
      <c r="Q564" s="33" t="s">
        <v>1705</v>
      </c>
      <c r="R564" s="33" t="s">
        <v>32</v>
      </c>
      <c r="S564" s="35">
        <v>192</v>
      </c>
      <c r="T564" s="33" t="s">
        <v>453</v>
      </c>
      <c r="U564" s="35">
        <v>2031</v>
      </c>
      <c r="V564" s="33" t="s">
        <v>821</v>
      </c>
      <c r="W564" s="4" t="s">
        <v>32</v>
      </c>
      <c r="X564" s="4" t="s">
        <v>42</v>
      </c>
      <c r="Y564" s="33" t="s">
        <v>490</v>
      </c>
      <c r="Z564" s="33" t="s">
        <v>446</v>
      </c>
      <c r="AA564" s="33" t="s">
        <v>32</v>
      </c>
      <c r="AB564" s="33" t="s">
        <v>446</v>
      </c>
      <c r="AC564" s="33" t="s">
        <v>32</v>
      </c>
    </row>
    <row r="565" spans="1:29" ht="65.25" customHeight="1">
      <c r="A565" s="4" t="s">
        <v>378</v>
      </c>
      <c r="B565" s="25" t="s">
        <v>379</v>
      </c>
      <c r="C565" s="4"/>
      <c r="D565" s="4"/>
      <c r="E565" s="4" t="s">
        <v>380</v>
      </c>
      <c r="F565" s="4" t="s">
        <v>380</v>
      </c>
      <c r="G565" s="33" t="s">
        <v>42</v>
      </c>
      <c r="H565" s="33" t="s">
        <v>1706</v>
      </c>
      <c r="I565" s="4" t="s">
        <v>1707</v>
      </c>
      <c r="J565" s="4" t="s">
        <v>420</v>
      </c>
      <c r="K565" s="4"/>
      <c r="L565" s="4"/>
      <c r="M565" s="4" t="s">
        <v>421</v>
      </c>
      <c r="N565" s="4" t="s">
        <v>422</v>
      </c>
      <c r="O565" s="4"/>
      <c r="P565" s="4"/>
      <c r="Q565" s="33" t="s">
        <v>1708</v>
      </c>
      <c r="R565" s="33" t="s">
        <v>32</v>
      </c>
      <c r="S565" s="35">
        <v>420</v>
      </c>
      <c r="T565" s="33" t="s">
        <v>453</v>
      </c>
      <c r="U565" s="35">
        <v>2121</v>
      </c>
      <c r="V565" s="33" t="s">
        <v>821</v>
      </c>
      <c r="W565" s="4" t="s">
        <v>32</v>
      </c>
      <c r="X565" s="4" t="s">
        <v>42</v>
      </c>
      <c r="Y565" s="33" t="s">
        <v>490</v>
      </c>
      <c r="Z565" s="33" t="s">
        <v>446</v>
      </c>
      <c r="AA565" s="33" t="s">
        <v>32</v>
      </c>
      <c r="AB565" s="33" t="s">
        <v>446</v>
      </c>
      <c r="AC565" s="33" t="s">
        <v>32</v>
      </c>
    </row>
    <row r="566" spans="1:29" ht="65.25" customHeight="1">
      <c r="A566" s="4" t="s">
        <v>378</v>
      </c>
      <c r="B566" s="25" t="s">
        <v>379</v>
      </c>
      <c r="C566" s="4"/>
      <c r="D566" s="4"/>
      <c r="E566" s="4" t="s">
        <v>1709</v>
      </c>
      <c r="F566" s="4" t="s">
        <v>380</v>
      </c>
      <c r="G566" s="33" t="s">
        <v>42</v>
      </c>
      <c r="H566" s="33" t="s">
        <v>1710</v>
      </c>
      <c r="I566" s="4" t="s">
        <v>1711</v>
      </c>
      <c r="J566" s="4" t="s">
        <v>420</v>
      </c>
      <c r="K566" s="4"/>
      <c r="L566" s="4"/>
      <c r="M566" s="4" t="s">
        <v>493</v>
      </c>
      <c r="N566" s="4"/>
      <c r="O566" s="4"/>
      <c r="P566" s="4"/>
      <c r="Q566" s="33" t="s">
        <v>1712</v>
      </c>
      <c r="R566" s="33" t="s">
        <v>32</v>
      </c>
      <c r="S566" s="35">
        <v>60</v>
      </c>
      <c r="T566" s="33" t="s">
        <v>453</v>
      </c>
      <c r="U566" s="35">
        <v>779</v>
      </c>
      <c r="V566" s="33" t="s">
        <v>821</v>
      </c>
      <c r="W566" s="4" t="s">
        <v>32</v>
      </c>
      <c r="X566" s="4" t="s">
        <v>42</v>
      </c>
      <c r="Y566" s="33" t="s">
        <v>490</v>
      </c>
      <c r="Z566" s="33" t="s">
        <v>446</v>
      </c>
      <c r="AA566" s="33" t="s">
        <v>32</v>
      </c>
      <c r="AB566" s="33" t="s">
        <v>446</v>
      </c>
      <c r="AC566" s="33" t="s">
        <v>32</v>
      </c>
    </row>
    <row r="567" spans="1:29" ht="65.25" customHeight="1">
      <c r="A567" s="4" t="s">
        <v>378</v>
      </c>
      <c r="B567" s="25" t="s">
        <v>379</v>
      </c>
      <c r="C567" s="4"/>
      <c r="D567" s="4"/>
      <c r="E567" s="4" t="s">
        <v>380</v>
      </c>
      <c r="F567" s="4" t="s">
        <v>380</v>
      </c>
      <c r="G567" s="33" t="s">
        <v>42</v>
      </c>
      <c r="H567" s="33" t="s">
        <v>1713</v>
      </c>
      <c r="I567" s="4" t="s">
        <v>1714</v>
      </c>
      <c r="J567" s="4" t="s">
        <v>420</v>
      </c>
      <c r="K567" s="4"/>
      <c r="L567" s="4"/>
      <c r="M567" s="4" t="s">
        <v>541</v>
      </c>
      <c r="N567" s="4" t="s">
        <v>428</v>
      </c>
      <c r="O567" s="4" t="s">
        <v>428</v>
      </c>
      <c r="P567" s="4"/>
      <c r="Q567" s="33" t="s">
        <v>1715</v>
      </c>
      <c r="R567" s="33" t="s">
        <v>32</v>
      </c>
      <c r="S567" s="35">
        <v>7033</v>
      </c>
      <c r="T567" s="33" t="s">
        <v>453</v>
      </c>
      <c r="U567" s="35">
        <v>37793</v>
      </c>
      <c r="V567" s="33" t="s">
        <v>821</v>
      </c>
      <c r="W567" s="4" t="s">
        <v>32</v>
      </c>
      <c r="X567" s="4" t="s">
        <v>42</v>
      </c>
      <c r="Y567" s="33" t="s">
        <v>490</v>
      </c>
      <c r="Z567" s="33" t="s">
        <v>446</v>
      </c>
      <c r="AA567" s="33" t="s">
        <v>32</v>
      </c>
      <c r="AB567" s="33" t="s">
        <v>446</v>
      </c>
      <c r="AC567" s="33" t="s">
        <v>32</v>
      </c>
    </row>
    <row r="568" spans="1:29" ht="65.25" customHeight="1">
      <c r="A568" s="4" t="s">
        <v>378</v>
      </c>
      <c r="B568" s="25" t="s">
        <v>379</v>
      </c>
      <c r="C568" s="4"/>
      <c r="D568" s="4"/>
      <c r="E568" s="4" t="s">
        <v>380</v>
      </c>
      <c r="F568" s="4" t="s">
        <v>380</v>
      </c>
      <c r="G568" s="33" t="s">
        <v>42</v>
      </c>
      <c r="H568" s="33" t="s">
        <v>1716</v>
      </c>
      <c r="I568" s="4" t="s">
        <v>1717</v>
      </c>
      <c r="J568" s="4" t="s">
        <v>420</v>
      </c>
      <c r="K568" s="4"/>
      <c r="L568" s="4"/>
      <c r="M568" s="4" t="s">
        <v>428</v>
      </c>
      <c r="N568" s="4" t="s">
        <v>422</v>
      </c>
      <c r="O568" s="4"/>
      <c r="P568" s="4"/>
      <c r="Q568" s="33" t="s">
        <v>1708</v>
      </c>
      <c r="R568" s="33" t="s">
        <v>32</v>
      </c>
      <c r="S568" s="35">
        <v>241</v>
      </c>
      <c r="T568" s="33" t="s">
        <v>453</v>
      </c>
      <c r="U568" s="35">
        <v>0</v>
      </c>
      <c r="V568" s="33" t="s">
        <v>821</v>
      </c>
      <c r="W568" s="4" t="s">
        <v>32</v>
      </c>
      <c r="X568" s="4" t="s">
        <v>42</v>
      </c>
      <c r="Y568" s="33" t="s">
        <v>424</v>
      </c>
      <c r="Z568" s="33" t="s">
        <v>424</v>
      </c>
      <c r="AA568" s="33" t="s">
        <v>32</v>
      </c>
      <c r="AB568" s="33" t="s">
        <v>424</v>
      </c>
      <c r="AC568" s="33" t="s">
        <v>32</v>
      </c>
    </row>
    <row r="569" spans="1:29" ht="65.25" customHeight="1">
      <c r="A569" s="4" t="s">
        <v>378</v>
      </c>
      <c r="B569" s="25" t="s">
        <v>379</v>
      </c>
      <c r="C569" s="4"/>
      <c r="D569" s="4"/>
      <c r="E569" s="4" t="s">
        <v>380</v>
      </c>
      <c r="F569" s="4" t="s">
        <v>380</v>
      </c>
      <c r="G569" s="33" t="s">
        <v>42</v>
      </c>
      <c r="H569" s="33" t="s">
        <v>1718</v>
      </c>
      <c r="I569" s="4" t="s">
        <v>1719</v>
      </c>
      <c r="J569" s="4" t="s">
        <v>16</v>
      </c>
      <c r="K569" s="4"/>
      <c r="L569" s="4"/>
      <c r="M569" s="4" t="s">
        <v>458</v>
      </c>
      <c r="N569" s="4" t="s">
        <v>452</v>
      </c>
      <c r="O569" s="4"/>
      <c r="P569" s="4"/>
      <c r="Q569" s="33" t="s">
        <v>1708</v>
      </c>
      <c r="R569" s="33" t="s">
        <v>32</v>
      </c>
      <c r="S569" s="35">
        <v>490</v>
      </c>
      <c r="T569" s="33" t="s">
        <v>453</v>
      </c>
      <c r="U569" s="35">
        <v>4958</v>
      </c>
      <c r="V569" s="33" t="s">
        <v>821</v>
      </c>
      <c r="W569" s="4" t="s">
        <v>32</v>
      </c>
      <c r="X569" s="4" t="s">
        <v>42</v>
      </c>
      <c r="Y569" s="33" t="s">
        <v>490</v>
      </c>
      <c r="Z569" s="33" t="s">
        <v>446</v>
      </c>
      <c r="AA569" s="33" t="s">
        <v>32</v>
      </c>
      <c r="AB569" s="33" t="s">
        <v>446</v>
      </c>
      <c r="AC569" s="33" t="s">
        <v>32</v>
      </c>
    </row>
    <row r="570" spans="1:29" ht="65.25" customHeight="1">
      <c r="A570" s="4" t="s">
        <v>378</v>
      </c>
      <c r="B570" s="25" t="s">
        <v>379</v>
      </c>
      <c r="C570" s="4"/>
      <c r="D570" s="4"/>
      <c r="E570" s="4" t="s">
        <v>380</v>
      </c>
      <c r="F570" s="4" t="s">
        <v>380</v>
      </c>
      <c r="G570" s="33" t="s">
        <v>42</v>
      </c>
      <c r="H570" s="33" t="s">
        <v>1720</v>
      </c>
      <c r="I570" s="4" t="s">
        <v>1721</v>
      </c>
      <c r="J570" s="4" t="s">
        <v>16</v>
      </c>
      <c r="K570" s="4"/>
      <c r="L570" s="4"/>
      <c r="M570" s="45" t="s">
        <v>734</v>
      </c>
      <c r="N570" s="4"/>
      <c r="O570" s="4"/>
      <c r="P570" s="4"/>
      <c r="Q570" s="33" t="s">
        <v>1722</v>
      </c>
      <c r="R570" s="33" t="s">
        <v>32</v>
      </c>
      <c r="S570" s="35">
        <v>2024</v>
      </c>
      <c r="T570" s="33" t="s">
        <v>453</v>
      </c>
      <c r="U570" s="35">
        <v>8342</v>
      </c>
      <c r="V570" s="33" t="s">
        <v>821</v>
      </c>
      <c r="W570" s="4" t="s">
        <v>32</v>
      </c>
      <c r="X570" s="4" t="s">
        <v>42</v>
      </c>
      <c r="Y570" s="33" t="s">
        <v>490</v>
      </c>
      <c r="Z570" s="33" t="s">
        <v>446</v>
      </c>
      <c r="AA570" s="33" t="s">
        <v>32</v>
      </c>
      <c r="AB570" s="33" t="s">
        <v>446</v>
      </c>
      <c r="AC570" s="33" t="s">
        <v>32</v>
      </c>
    </row>
    <row r="571" spans="1:29" ht="65.25" customHeight="1">
      <c r="A571" s="4" t="s">
        <v>388</v>
      </c>
      <c r="B571" s="25" t="s">
        <v>389</v>
      </c>
      <c r="C571" s="4"/>
      <c r="D571" s="4"/>
      <c r="E571" s="4" t="s">
        <v>390</v>
      </c>
      <c r="F571" s="4" t="s">
        <v>391</v>
      </c>
      <c r="G571" s="33" t="s">
        <v>42</v>
      </c>
      <c r="H571" s="33" t="s">
        <v>1723</v>
      </c>
      <c r="I571" s="4" t="s">
        <v>1148</v>
      </c>
      <c r="J571" s="4" t="s">
        <v>420</v>
      </c>
      <c r="K571" s="4"/>
      <c r="L571" s="4"/>
      <c r="M571" s="4" t="s">
        <v>422</v>
      </c>
      <c r="N571" s="4" t="s">
        <v>421</v>
      </c>
      <c r="O571" s="4" t="s">
        <v>541</v>
      </c>
      <c r="P571" s="4" t="s">
        <v>461</v>
      </c>
      <c r="Q571" s="33" t="s">
        <v>1724</v>
      </c>
      <c r="R571" s="33" t="s">
        <v>32</v>
      </c>
      <c r="S571" s="35">
        <v>22186</v>
      </c>
      <c r="T571" s="33" t="s">
        <v>32</v>
      </c>
      <c r="U571" s="35" t="s">
        <v>42</v>
      </c>
      <c r="V571" s="33" t="s">
        <v>42</v>
      </c>
      <c r="W571" s="4" t="s">
        <v>209</v>
      </c>
      <c r="X571" s="4" t="s">
        <v>42</v>
      </c>
      <c r="Y571" s="33" t="s">
        <v>490</v>
      </c>
      <c r="Z571" s="33" t="s">
        <v>446</v>
      </c>
      <c r="AA571" s="33" t="s">
        <v>32</v>
      </c>
      <c r="AB571" s="33" t="s">
        <v>446</v>
      </c>
      <c r="AC571" s="33" t="s">
        <v>32</v>
      </c>
    </row>
    <row r="572" spans="1:29" ht="65.25" customHeight="1">
      <c r="A572" s="4" t="s">
        <v>388</v>
      </c>
      <c r="B572" s="25" t="s">
        <v>389</v>
      </c>
      <c r="C572" s="4"/>
      <c r="D572" s="4"/>
      <c r="E572" s="4" t="s">
        <v>390</v>
      </c>
      <c r="F572" s="4" t="s">
        <v>391</v>
      </c>
      <c r="G572" s="33" t="s">
        <v>42</v>
      </c>
      <c r="H572" s="33" t="s">
        <v>1725</v>
      </c>
      <c r="I572" s="4" t="s">
        <v>1726</v>
      </c>
      <c r="J572" s="4" t="s">
        <v>13</v>
      </c>
      <c r="K572" s="4" t="s">
        <v>420</v>
      </c>
      <c r="L572" s="4"/>
      <c r="M572" s="4" t="s">
        <v>428</v>
      </c>
      <c r="N572" s="4" t="s">
        <v>421</v>
      </c>
      <c r="O572" s="4" t="s">
        <v>461</v>
      </c>
      <c r="P572" s="4" t="s">
        <v>423</v>
      </c>
      <c r="Q572" s="33" t="s">
        <v>1727</v>
      </c>
      <c r="R572" s="33" t="s">
        <v>32</v>
      </c>
      <c r="S572" s="35">
        <v>920</v>
      </c>
      <c r="T572" s="33" t="s">
        <v>32</v>
      </c>
      <c r="U572" s="35" t="s">
        <v>42</v>
      </c>
      <c r="V572" s="33" t="s">
        <v>42</v>
      </c>
      <c r="W572" s="4" t="s">
        <v>209</v>
      </c>
      <c r="X572" s="4" t="s">
        <v>42</v>
      </c>
      <c r="Y572" s="33" t="s">
        <v>490</v>
      </c>
      <c r="Z572" s="33" t="s">
        <v>446</v>
      </c>
      <c r="AA572" s="33" t="s">
        <v>32</v>
      </c>
      <c r="AB572" s="33" t="s">
        <v>446</v>
      </c>
      <c r="AC572" s="33" t="s">
        <v>32</v>
      </c>
    </row>
    <row r="573" spans="1:29" ht="65.25" customHeight="1">
      <c r="A573" s="4" t="s">
        <v>388</v>
      </c>
      <c r="B573" s="25" t="s">
        <v>389</v>
      </c>
      <c r="C573" s="4"/>
      <c r="D573" s="4"/>
      <c r="E573" s="4" t="s">
        <v>390</v>
      </c>
      <c r="F573" s="4" t="s">
        <v>391</v>
      </c>
      <c r="G573" s="33" t="s">
        <v>42</v>
      </c>
      <c r="H573" s="33" t="s">
        <v>1728</v>
      </c>
      <c r="I573" s="4" t="s">
        <v>1729</v>
      </c>
      <c r="J573" s="4" t="s">
        <v>16</v>
      </c>
      <c r="K573" s="4"/>
      <c r="L573" s="4"/>
      <c r="M573" s="4" t="s">
        <v>458</v>
      </c>
      <c r="N573" s="4" t="s">
        <v>466</v>
      </c>
      <c r="O573" s="4"/>
      <c r="P573" s="4"/>
      <c r="Q573" s="33" t="s">
        <v>1730</v>
      </c>
      <c r="R573" s="33" t="s">
        <v>32</v>
      </c>
      <c r="S573" s="35">
        <v>54603</v>
      </c>
      <c r="T573" s="33" t="s">
        <v>32</v>
      </c>
      <c r="U573" s="35" t="s">
        <v>42</v>
      </c>
      <c r="V573" s="33" t="s">
        <v>42</v>
      </c>
      <c r="W573" s="4" t="s">
        <v>209</v>
      </c>
      <c r="X573" s="4" t="s">
        <v>42</v>
      </c>
      <c r="Y573" s="33" t="s">
        <v>490</v>
      </c>
      <c r="Z573" s="33" t="s">
        <v>446</v>
      </c>
      <c r="AA573" s="33" t="s">
        <v>32</v>
      </c>
      <c r="AB573" s="33" t="s">
        <v>446</v>
      </c>
      <c r="AC573" s="33" t="s">
        <v>32</v>
      </c>
    </row>
    <row r="574" spans="1:29" ht="65.25" customHeight="1">
      <c r="A574" s="4" t="s">
        <v>388</v>
      </c>
      <c r="B574" s="25" t="s">
        <v>389</v>
      </c>
      <c r="C574" s="4"/>
      <c r="D574" s="4"/>
      <c r="E574" s="4" t="s">
        <v>390</v>
      </c>
      <c r="F574" s="4" t="s">
        <v>391</v>
      </c>
      <c r="G574" s="33" t="s">
        <v>42</v>
      </c>
      <c r="H574" s="33" t="s">
        <v>1731</v>
      </c>
      <c r="I574" s="4" t="s">
        <v>1732</v>
      </c>
      <c r="J574" s="4" t="s">
        <v>557</v>
      </c>
      <c r="K574" s="4"/>
      <c r="L574" s="4"/>
      <c r="M574" s="4" t="s">
        <v>601</v>
      </c>
      <c r="N574" s="4" t="s">
        <v>558</v>
      </c>
      <c r="O574" s="4"/>
      <c r="P574" s="7"/>
      <c r="Q574" s="33" t="s">
        <v>1733</v>
      </c>
      <c r="R574" s="33" t="s">
        <v>32</v>
      </c>
      <c r="S574" s="35">
        <v>462.13</v>
      </c>
      <c r="T574" s="33" t="s">
        <v>32</v>
      </c>
      <c r="U574" s="35" t="s">
        <v>42</v>
      </c>
      <c r="V574" s="33" t="s">
        <v>42</v>
      </c>
      <c r="W574" s="4" t="s">
        <v>209</v>
      </c>
      <c r="X574" s="4" t="s">
        <v>42</v>
      </c>
      <c r="Y574" s="33" t="s">
        <v>490</v>
      </c>
      <c r="Z574" s="33" t="s">
        <v>446</v>
      </c>
      <c r="AA574" s="33" t="s">
        <v>32</v>
      </c>
      <c r="AB574" s="33" t="s">
        <v>446</v>
      </c>
      <c r="AC574" s="33" t="s">
        <v>32</v>
      </c>
    </row>
    <row r="575" spans="1:29" ht="65.25" customHeight="1">
      <c r="A575" s="4" t="s">
        <v>250</v>
      </c>
      <c r="B575" s="25" t="s">
        <v>251</v>
      </c>
      <c r="C575" s="4"/>
      <c r="D575" s="4"/>
      <c r="E575" s="4" t="s">
        <v>252</v>
      </c>
      <c r="F575" s="33" t="s">
        <v>252</v>
      </c>
      <c r="G575" s="4" t="s">
        <v>249</v>
      </c>
      <c r="H575" s="33" t="s">
        <v>1734</v>
      </c>
      <c r="I575" s="4" t="s">
        <v>1215</v>
      </c>
      <c r="J575" s="4" t="s">
        <v>16</v>
      </c>
      <c r="K575" s="4"/>
      <c r="L575" s="4"/>
      <c r="M575" s="4" t="s">
        <v>458</v>
      </c>
      <c r="N575" s="4"/>
      <c r="O575" s="4"/>
      <c r="P575" s="4"/>
      <c r="Q575" s="33" t="s">
        <v>1735</v>
      </c>
      <c r="R575" s="33" t="s">
        <v>42</v>
      </c>
      <c r="S575" s="35">
        <v>98</v>
      </c>
      <c r="T575" s="33" t="s">
        <v>469</v>
      </c>
      <c r="U575" s="35" t="s">
        <v>42</v>
      </c>
      <c r="V575" s="33" t="s">
        <v>42</v>
      </c>
      <c r="W575" s="4" t="s">
        <v>43</v>
      </c>
      <c r="X575" s="4" t="s">
        <v>42</v>
      </c>
      <c r="Y575" s="33" t="s">
        <v>490</v>
      </c>
      <c r="Z575" s="33" t="s">
        <v>490</v>
      </c>
      <c r="AA575" s="4" t="s">
        <v>554</v>
      </c>
      <c r="AB575" s="33" t="s">
        <v>446</v>
      </c>
      <c r="AC575" s="4" t="s">
        <v>554</v>
      </c>
    </row>
    <row r="576" spans="1:29" ht="65.25" customHeight="1">
      <c r="A576" s="4" t="s">
        <v>250</v>
      </c>
      <c r="B576" s="25" t="s">
        <v>251</v>
      </c>
      <c r="C576" s="4"/>
      <c r="D576" s="4"/>
      <c r="E576" s="4" t="s">
        <v>252</v>
      </c>
      <c r="F576" s="33" t="s">
        <v>252</v>
      </c>
      <c r="G576" s="4" t="s">
        <v>249</v>
      </c>
      <c r="H576" s="33" t="s">
        <v>1736</v>
      </c>
      <c r="I576" s="4" t="s">
        <v>910</v>
      </c>
      <c r="J576" s="4" t="s">
        <v>420</v>
      </c>
      <c r="K576" s="4" t="s">
        <v>13</v>
      </c>
      <c r="L576" s="4"/>
      <c r="M576" s="4" t="s">
        <v>521</v>
      </c>
      <c r="N576" s="4" t="s">
        <v>428</v>
      </c>
      <c r="O576" s="4" t="s">
        <v>429</v>
      </c>
      <c r="P576" s="4"/>
      <c r="Q576" s="33" t="s">
        <v>1737</v>
      </c>
      <c r="R576" s="33" t="s">
        <v>42</v>
      </c>
      <c r="S576" s="35">
        <v>782</v>
      </c>
      <c r="T576" s="33" t="s">
        <v>469</v>
      </c>
      <c r="U576" s="35" t="s">
        <v>42</v>
      </c>
      <c r="V576" s="33" t="s">
        <v>42</v>
      </c>
      <c r="W576" s="4" t="s">
        <v>31</v>
      </c>
      <c r="X576" s="4" t="s">
        <v>838</v>
      </c>
      <c r="Y576" s="33" t="s">
        <v>490</v>
      </c>
      <c r="Z576" s="33" t="s">
        <v>490</v>
      </c>
      <c r="AA576" s="4" t="s">
        <v>554</v>
      </c>
      <c r="AB576" s="33" t="s">
        <v>446</v>
      </c>
      <c r="AC576" s="4" t="s">
        <v>554</v>
      </c>
    </row>
    <row r="577" spans="1:29" ht="65.25" customHeight="1">
      <c r="A577" s="4" t="s">
        <v>250</v>
      </c>
      <c r="B577" s="25" t="s">
        <v>251</v>
      </c>
      <c r="C577" s="4"/>
      <c r="D577" s="4"/>
      <c r="E577" s="4" t="s">
        <v>252</v>
      </c>
      <c r="F577" s="33" t="s">
        <v>252</v>
      </c>
      <c r="G577" s="4" t="s">
        <v>249</v>
      </c>
      <c r="H577" s="33" t="s">
        <v>1738</v>
      </c>
      <c r="I577" s="4" t="s">
        <v>1157</v>
      </c>
      <c r="J577" s="4" t="s">
        <v>420</v>
      </c>
      <c r="K577" s="4" t="s">
        <v>13</v>
      </c>
      <c r="L577" s="4"/>
      <c r="M577" s="4" t="s">
        <v>521</v>
      </c>
      <c r="N577" s="4" t="s">
        <v>428</v>
      </c>
      <c r="O577" s="4" t="s">
        <v>429</v>
      </c>
      <c r="P577" s="4"/>
      <c r="Q577" s="33" t="s">
        <v>1737</v>
      </c>
      <c r="R577" s="33" t="s">
        <v>42</v>
      </c>
      <c r="S577" s="35">
        <v>909</v>
      </c>
      <c r="T577" s="33" t="s">
        <v>469</v>
      </c>
      <c r="U577" s="35" t="s">
        <v>42</v>
      </c>
      <c r="V577" s="33" t="s">
        <v>42</v>
      </c>
      <c r="W577" s="4" t="s">
        <v>31</v>
      </c>
      <c r="X577" s="4" t="s">
        <v>838</v>
      </c>
      <c r="Y577" s="33" t="s">
        <v>490</v>
      </c>
      <c r="Z577" s="33" t="s">
        <v>490</v>
      </c>
      <c r="AA577" s="4" t="s">
        <v>554</v>
      </c>
      <c r="AB577" s="33" t="s">
        <v>446</v>
      </c>
      <c r="AC577" s="4" t="s">
        <v>554</v>
      </c>
    </row>
    <row r="578" spans="1:29" ht="65.25" customHeight="1">
      <c r="A578" s="4" t="s">
        <v>250</v>
      </c>
      <c r="B578" s="25" t="s">
        <v>251</v>
      </c>
      <c r="C578" s="4"/>
      <c r="D578" s="4"/>
      <c r="E578" s="4" t="s">
        <v>252</v>
      </c>
      <c r="F578" s="33" t="s">
        <v>252</v>
      </c>
      <c r="G578" s="4" t="s">
        <v>249</v>
      </c>
      <c r="H578" s="33" t="s">
        <v>1739</v>
      </c>
      <c r="I578" s="4" t="s">
        <v>912</v>
      </c>
      <c r="J578" s="4" t="s">
        <v>420</v>
      </c>
      <c r="K578" s="4"/>
      <c r="L578" s="4"/>
      <c r="M578" s="4" t="s">
        <v>461</v>
      </c>
      <c r="N578" s="4" t="s">
        <v>493</v>
      </c>
      <c r="O578" s="4"/>
      <c r="P578" s="4"/>
      <c r="Q578" s="33" t="s">
        <v>1735</v>
      </c>
      <c r="R578" s="33" t="s">
        <v>42</v>
      </c>
      <c r="S578" s="35">
        <v>2622</v>
      </c>
      <c r="T578" s="33" t="s">
        <v>469</v>
      </c>
      <c r="U578" s="35" t="s">
        <v>42</v>
      </c>
      <c r="V578" s="33" t="s">
        <v>42</v>
      </c>
      <c r="W578" s="4" t="s">
        <v>31</v>
      </c>
      <c r="X578" s="4" t="s">
        <v>43</v>
      </c>
      <c r="Y578" s="33" t="s">
        <v>490</v>
      </c>
      <c r="Z578" s="33" t="s">
        <v>490</v>
      </c>
      <c r="AA578" s="4" t="s">
        <v>554</v>
      </c>
      <c r="AB578" s="33" t="s">
        <v>446</v>
      </c>
      <c r="AC578" s="4" t="s">
        <v>554</v>
      </c>
    </row>
    <row r="579" spans="1:29" ht="65.25" customHeight="1">
      <c r="A579" s="4" t="s">
        <v>250</v>
      </c>
      <c r="B579" s="25" t="s">
        <v>251</v>
      </c>
      <c r="C579" s="4"/>
      <c r="D579" s="4"/>
      <c r="E579" s="4" t="s">
        <v>252</v>
      </c>
      <c r="F579" s="33" t="s">
        <v>252</v>
      </c>
      <c r="G579" s="4" t="s">
        <v>249</v>
      </c>
      <c r="H579" s="33" t="s">
        <v>1740</v>
      </c>
      <c r="I579" s="4" t="s">
        <v>1741</v>
      </c>
      <c r="J579" s="4" t="s">
        <v>13</v>
      </c>
      <c r="K579" s="4"/>
      <c r="L579" s="4"/>
      <c r="M579" s="4" t="s">
        <v>527</v>
      </c>
      <c r="N579" s="4"/>
      <c r="O579" s="4"/>
      <c r="P579" s="4"/>
      <c r="Q579" s="33" t="s">
        <v>1735</v>
      </c>
      <c r="R579" s="33" t="s">
        <v>42</v>
      </c>
      <c r="S579" s="35">
        <v>1164</v>
      </c>
      <c r="T579" s="33" t="s">
        <v>469</v>
      </c>
      <c r="U579" s="35" t="s">
        <v>42</v>
      </c>
      <c r="V579" s="33" t="s">
        <v>42</v>
      </c>
      <c r="W579" s="4" t="s">
        <v>31</v>
      </c>
      <c r="X579" s="4" t="s">
        <v>42</v>
      </c>
      <c r="Y579" s="33" t="s">
        <v>490</v>
      </c>
      <c r="Z579" s="33" t="s">
        <v>490</v>
      </c>
      <c r="AA579" s="4" t="s">
        <v>554</v>
      </c>
      <c r="AB579" s="33" t="s">
        <v>446</v>
      </c>
      <c r="AC579" s="4" t="s">
        <v>554</v>
      </c>
    </row>
    <row r="580" spans="1:29" ht="65.25" customHeight="1">
      <c r="A580" s="4" t="s">
        <v>250</v>
      </c>
      <c r="B580" s="25" t="s">
        <v>251</v>
      </c>
      <c r="C580" s="4"/>
      <c r="D580" s="4"/>
      <c r="E580" s="4" t="s">
        <v>252</v>
      </c>
      <c r="F580" s="33" t="s">
        <v>252</v>
      </c>
      <c r="G580" s="4" t="s">
        <v>253</v>
      </c>
      <c r="H580" s="33" t="s">
        <v>1742</v>
      </c>
      <c r="I580" s="4" t="s">
        <v>571</v>
      </c>
      <c r="J580" s="4" t="s">
        <v>16</v>
      </c>
      <c r="K580" s="4"/>
      <c r="L580" s="4"/>
      <c r="M580" s="4" t="s">
        <v>452</v>
      </c>
      <c r="N580" s="4"/>
      <c r="O580" s="4"/>
      <c r="P580" s="4"/>
      <c r="Q580" s="33" t="s">
        <v>1743</v>
      </c>
      <c r="R580" s="33" t="s">
        <v>42</v>
      </c>
      <c r="S580" s="35">
        <v>69.7</v>
      </c>
      <c r="T580" s="33" t="s">
        <v>469</v>
      </c>
      <c r="U580" s="33" t="s">
        <v>42</v>
      </c>
      <c r="V580" s="33" t="s">
        <v>42</v>
      </c>
      <c r="W580" s="4" t="s">
        <v>43</v>
      </c>
      <c r="X580" s="4" t="s">
        <v>31</v>
      </c>
      <c r="Y580" s="33" t="s">
        <v>490</v>
      </c>
      <c r="Z580" s="33" t="s">
        <v>490</v>
      </c>
      <c r="AA580" s="4" t="s">
        <v>554</v>
      </c>
      <c r="AB580" s="33" t="s">
        <v>446</v>
      </c>
      <c r="AC580" s="4" t="s">
        <v>554</v>
      </c>
    </row>
    <row r="581" spans="1:29" ht="65.25" customHeight="1">
      <c r="A581" s="4" t="s">
        <v>250</v>
      </c>
      <c r="B581" s="25" t="s">
        <v>251</v>
      </c>
      <c r="C581" s="4"/>
      <c r="D581" s="4"/>
      <c r="E581" s="4" t="s">
        <v>252</v>
      </c>
      <c r="F581" s="33" t="s">
        <v>252</v>
      </c>
      <c r="G581" s="4" t="s">
        <v>253</v>
      </c>
      <c r="H581" s="33" t="s">
        <v>1744</v>
      </c>
      <c r="I581" s="4" t="s">
        <v>575</v>
      </c>
      <c r="J581" s="4" t="s">
        <v>420</v>
      </c>
      <c r="K581" s="4"/>
      <c r="L581" s="4"/>
      <c r="M581" s="4" t="s">
        <v>421</v>
      </c>
      <c r="N581" s="4" t="s">
        <v>493</v>
      </c>
      <c r="O581" s="4" t="s">
        <v>461</v>
      </c>
      <c r="P581" s="4"/>
      <c r="Q581" s="33" t="s">
        <v>1745</v>
      </c>
      <c r="R581" s="33" t="s">
        <v>42</v>
      </c>
      <c r="S581" s="35">
        <v>1038</v>
      </c>
      <c r="T581" s="33" t="s">
        <v>469</v>
      </c>
      <c r="U581" s="35" t="s">
        <v>42</v>
      </c>
      <c r="V581" s="33" t="s">
        <v>42</v>
      </c>
      <c r="W581" s="4" t="s">
        <v>31</v>
      </c>
      <c r="X581" s="4" t="s">
        <v>42</v>
      </c>
      <c r="Y581" s="33" t="s">
        <v>490</v>
      </c>
      <c r="Z581" s="33" t="s">
        <v>490</v>
      </c>
      <c r="AA581" s="4" t="s">
        <v>554</v>
      </c>
      <c r="AB581" s="33" t="s">
        <v>446</v>
      </c>
      <c r="AC581" s="4" t="s">
        <v>554</v>
      </c>
    </row>
    <row r="582" spans="1:29" ht="65.25" customHeight="1">
      <c r="A582" s="4" t="s">
        <v>250</v>
      </c>
      <c r="B582" s="25" t="s">
        <v>251</v>
      </c>
      <c r="C582" s="4"/>
      <c r="D582" s="4"/>
      <c r="E582" s="4" t="s">
        <v>252</v>
      </c>
      <c r="F582" s="33" t="s">
        <v>252</v>
      </c>
      <c r="G582" s="4" t="s">
        <v>253</v>
      </c>
      <c r="H582" s="33" t="s">
        <v>1746</v>
      </c>
      <c r="I582" s="4" t="s">
        <v>578</v>
      </c>
      <c r="J582" s="4" t="s">
        <v>420</v>
      </c>
      <c r="K582" s="4" t="s">
        <v>13</v>
      </c>
      <c r="L582" s="4"/>
      <c r="M582" s="4" t="s">
        <v>428</v>
      </c>
      <c r="N582" s="4"/>
      <c r="O582" s="4"/>
      <c r="P582" s="4"/>
      <c r="Q582" s="33" t="s">
        <v>1745</v>
      </c>
      <c r="R582" s="33" t="s">
        <v>42</v>
      </c>
      <c r="S582" s="35">
        <v>245</v>
      </c>
      <c r="T582" s="33" t="s">
        <v>469</v>
      </c>
      <c r="U582" s="33" t="s">
        <v>42</v>
      </c>
      <c r="V582" s="33" t="s">
        <v>42</v>
      </c>
      <c r="W582" s="4" t="s">
        <v>838</v>
      </c>
      <c r="X582" s="4" t="s">
        <v>42</v>
      </c>
      <c r="Y582" s="33" t="s">
        <v>490</v>
      </c>
      <c r="Z582" s="33" t="s">
        <v>490</v>
      </c>
      <c r="AA582" s="4" t="s">
        <v>554</v>
      </c>
      <c r="AB582" s="33" t="s">
        <v>446</v>
      </c>
      <c r="AC582" s="4" t="s">
        <v>554</v>
      </c>
    </row>
    <row r="583" spans="1:29" ht="78.599999999999994" customHeight="1">
      <c r="A583" s="4" t="s">
        <v>250</v>
      </c>
      <c r="B583" s="25" t="s">
        <v>251</v>
      </c>
      <c r="C583" s="4"/>
      <c r="D583" s="4"/>
      <c r="E583" s="4" t="s">
        <v>252</v>
      </c>
      <c r="F583" s="33" t="s">
        <v>252</v>
      </c>
      <c r="G583" s="4" t="s">
        <v>253</v>
      </c>
      <c r="H583" s="33" t="s">
        <v>1747</v>
      </c>
      <c r="I583" s="4" t="s">
        <v>1489</v>
      </c>
      <c r="J583" s="4" t="s">
        <v>13</v>
      </c>
      <c r="K583" s="4" t="s">
        <v>420</v>
      </c>
      <c r="L583" s="4"/>
      <c r="M583" s="4" t="s">
        <v>472</v>
      </c>
      <c r="N583" s="4" t="s">
        <v>429</v>
      </c>
      <c r="O583" s="4" t="s">
        <v>428</v>
      </c>
      <c r="P583" s="4"/>
      <c r="Q583" s="33" t="s">
        <v>1748</v>
      </c>
      <c r="R583" s="33" t="s">
        <v>42</v>
      </c>
      <c r="S583" s="35">
        <v>127</v>
      </c>
      <c r="T583" s="33" t="s">
        <v>469</v>
      </c>
      <c r="U583" s="33" t="s">
        <v>42</v>
      </c>
      <c r="V583" s="33" t="s">
        <v>42</v>
      </c>
      <c r="W583" s="4" t="s">
        <v>838</v>
      </c>
      <c r="X583" s="4" t="s">
        <v>31</v>
      </c>
      <c r="Y583" s="33" t="s">
        <v>490</v>
      </c>
      <c r="Z583" s="33" t="s">
        <v>490</v>
      </c>
      <c r="AA583" s="4" t="s">
        <v>554</v>
      </c>
      <c r="AB583" s="33" t="s">
        <v>446</v>
      </c>
      <c r="AC583" s="4" t="s">
        <v>554</v>
      </c>
    </row>
    <row r="584" spans="1:29" ht="65.25" customHeight="1">
      <c r="A584" s="4" t="s">
        <v>250</v>
      </c>
      <c r="B584" s="25" t="s">
        <v>251</v>
      </c>
      <c r="C584" s="4"/>
      <c r="D584" s="4"/>
      <c r="E584" s="4" t="s">
        <v>252</v>
      </c>
      <c r="F584" s="33" t="s">
        <v>252</v>
      </c>
      <c r="G584" s="4" t="s">
        <v>254</v>
      </c>
      <c r="H584" s="33" t="s">
        <v>1749</v>
      </c>
      <c r="I584" s="4" t="s">
        <v>886</v>
      </c>
      <c r="J584" s="4" t="s">
        <v>16</v>
      </c>
      <c r="K584" s="4"/>
      <c r="L584" s="4"/>
      <c r="M584" s="4" t="s">
        <v>452</v>
      </c>
      <c r="N584" s="4"/>
      <c r="O584" s="4"/>
      <c r="P584" s="4"/>
      <c r="Q584" s="33" t="s">
        <v>1750</v>
      </c>
      <c r="R584" s="33" t="s">
        <v>42</v>
      </c>
      <c r="S584" s="35">
        <v>116</v>
      </c>
      <c r="T584" s="33" t="s">
        <v>469</v>
      </c>
      <c r="U584" s="33" t="s">
        <v>42</v>
      </c>
      <c r="V584" s="33" t="s">
        <v>42</v>
      </c>
      <c r="W584" s="4" t="s">
        <v>43</v>
      </c>
      <c r="X584" s="4" t="s">
        <v>31</v>
      </c>
      <c r="Y584" s="33" t="s">
        <v>490</v>
      </c>
      <c r="Z584" s="33" t="s">
        <v>490</v>
      </c>
      <c r="AA584" s="4" t="s">
        <v>554</v>
      </c>
      <c r="AB584" s="33" t="s">
        <v>446</v>
      </c>
      <c r="AC584" s="4" t="s">
        <v>554</v>
      </c>
    </row>
    <row r="585" spans="1:29" ht="65.25" customHeight="1">
      <c r="A585" s="4" t="s">
        <v>250</v>
      </c>
      <c r="B585" s="25" t="s">
        <v>251</v>
      </c>
      <c r="C585" s="4"/>
      <c r="D585" s="4"/>
      <c r="E585" s="4" t="s">
        <v>252</v>
      </c>
      <c r="F585" s="33" t="s">
        <v>252</v>
      </c>
      <c r="G585" s="4" t="s">
        <v>254</v>
      </c>
      <c r="H585" s="33" t="s">
        <v>1751</v>
      </c>
      <c r="I585" s="4" t="s">
        <v>767</v>
      </c>
      <c r="J585" s="4" t="s">
        <v>13</v>
      </c>
      <c r="K585" s="4" t="s">
        <v>420</v>
      </c>
      <c r="L585" s="4"/>
      <c r="M585" s="4" t="s">
        <v>428</v>
      </c>
      <c r="N585" s="4" t="s">
        <v>472</v>
      </c>
      <c r="O585" s="4"/>
      <c r="P585" s="4"/>
      <c r="Q585" s="33" t="s">
        <v>1750</v>
      </c>
      <c r="R585" s="33" t="s">
        <v>42</v>
      </c>
      <c r="S585" s="35">
        <v>125</v>
      </c>
      <c r="T585" s="33" t="s">
        <v>469</v>
      </c>
      <c r="U585" s="33" t="s">
        <v>42</v>
      </c>
      <c r="V585" s="33" t="s">
        <v>42</v>
      </c>
      <c r="W585" s="4" t="s">
        <v>838</v>
      </c>
      <c r="X585" s="4" t="s">
        <v>31</v>
      </c>
      <c r="Y585" s="33" t="s">
        <v>490</v>
      </c>
      <c r="Z585" s="33" t="s">
        <v>490</v>
      </c>
      <c r="AA585" s="4" t="s">
        <v>554</v>
      </c>
      <c r="AB585" s="33" t="s">
        <v>446</v>
      </c>
      <c r="AC585" s="4" t="s">
        <v>554</v>
      </c>
    </row>
    <row r="586" spans="1:29" ht="178.5">
      <c r="A586" s="4" t="s">
        <v>1752</v>
      </c>
      <c r="B586" s="25" t="s">
        <v>1753</v>
      </c>
      <c r="C586" s="4"/>
      <c r="D586" s="4"/>
      <c r="E586" s="4" t="s">
        <v>1754</v>
      </c>
      <c r="F586" s="33" t="s">
        <v>1755</v>
      </c>
      <c r="G586" s="33" t="s">
        <v>42</v>
      </c>
      <c r="H586" s="33" t="s">
        <v>1756</v>
      </c>
      <c r="I586" s="4" t="s">
        <v>1757</v>
      </c>
      <c r="J586" s="4" t="s">
        <v>420</v>
      </c>
      <c r="K586" s="4" t="s">
        <v>13</v>
      </c>
      <c r="L586" s="4"/>
      <c r="M586" s="4" t="s">
        <v>423</v>
      </c>
      <c r="N586" s="4" t="s">
        <v>422</v>
      </c>
      <c r="O586" s="4" t="s">
        <v>428</v>
      </c>
      <c r="P586" s="4"/>
      <c r="Q586" s="33" t="s">
        <v>1758</v>
      </c>
      <c r="R586" s="33" t="s">
        <v>32</v>
      </c>
      <c r="S586" s="35">
        <v>1127</v>
      </c>
      <c r="T586" s="33" t="s">
        <v>32</v>
      </c>
      <c r="U586" s="35" t="s">
        <v>42</v>
      </c>
      <c r="V586" s="33" t="s">
        <v>42</v>
      </c>
      <c r="W586" s="4" t="s">
        <v>1759</v>
      </c>
      <c r="X586" s="4" t="s">
        <v>42</v>
      </c>
      <c r="Y586" s="33" t="s">
        <v>424</v>
      </c>
      <c r="Z586" s="33" t="s">
        <v>425</v>
      </c>
      <c r="AA586" s="33" t="s">
        <v>42</v>
      </c>
      <c r="AB586" s="33" t="s">
        <v>425</v>
      </c>
      <c r="AC586" s="33" t="s">
        <v>42</v>
      </c>
    </row>
    <row r="587" spans="1:29" ht="65.25" customHeight="1">
      <c r="A587" s="4" t="s">
        <v>280</v>
      </c>
      <c r="B587" s="37" t="s">
        <v>281</v>
      </c>
      <c r="C587" s="4"/>
      <c r="D587" s="4"/>
      <c r="E587" s="4" t="s">
        <v>282</v>
      </c>
      <c r="F587" s="44" t="s">
        <v>282</v>
      </c>
      <c r="G587" s="33" t="s">
        <v>42</v>
      </c>
      <c r="H587" s="33" t="s">
        <v>1760</v>
      </c>
      <c r="I587" s="4" t="s">
        <v>1761</v>
      </c>
      <c r="J587" s="4" t="s">
        <v>13</v>
      </c>
      <c r="K587" s="4"/>
      <c r="L587" s="4"/>
      <c r="M587" s="4" t="s">
        <v>428</v>
      </c>
      <c r="N587" s="4"/>
      <c r="O587" s="4"/>
      <c r="P587" s="4"/>
      <c r="Q587" s="33" t="s">
        <v>32</v>
      </c>
      <c r="R587" s="33" t="s">
        <v>32</v>
      </c>
      <c r="S587" s="35">
        <v>962.98</v>
      </c>
      <c r="T587" s="36" t="s">
        <v>469</v>
      </c>
      <c r="U587" s="33" t="s">
        <v>42</v>
      </c>
      <c r="V587" s="35" t="s">
        <v>42</v>
      </c>
      <c r="W587" s="4" t="s">
        <v>32</v>
      </c>
      <c r="X587" s="4" t="s">
        <v>42</v>
      </c>
      <c r="Y587" s="33" t="s">
        <v>425</v>
      </c>
      <c r="Z587" s="33" t="s">
        <v>425</v>
      </c>
      <c r="AA587" s="33" t="s">
        <v>42</v>
      </c>
      <c r="AB587" s="33" t="s">
        <v>425</v>
      </c>
      <c r="AC587" s="33" t="s">
        <v>42</v>
      </c>
    </row>
    <row r="588" spans="1:29" ht="65.25" customHeight="1">
      <c r="A588" s="4" t="s">
        <v>280</v>
      </c>
      <c r="B588" s="37" t="s">
        <v>281</v>
      </c>
      <c r="C588" s="4"/>
      <c r="D588" s="4"/>
      <c r="E588" s="4" t="s">
        <v>282</v>
      </c>
      <c r="F588" s="44" t="s">
        <v>282</v>
      </c>
      <c r="G588" s="33" t="s">
        <v>42</v>
      </c>
      <c r="H588" s="33" t="s">
        <v>1762</v>
      </c>
      <c r="I588" s="4" t="s">
        <v>1761</v>
      </c>
      <c r="J588" s="4" t="s">
        <v>13</v>
      </c>
      <c r="K588" s="4"/>
      <c r="L588" s="4"/>
      <c r="M588" s="4" t="s">
        <v>428</v>
      </c>
      <c r="N588" s="4"/>
      <c r="O588" s="4"/>
      <c r="P588" s="4"/>
      <c r="Q588" s="33" t="s">
        <v>32</v>
      </c>
      <c r="R588" s="33" t="s">
        <v>32</v>
      </c>
      <c r="S588" s="35">
        <v>139.30000000000001</v>
      </c>
      <c r="T588" s="36" t="s">
        <v>469</v>
      </c>
      <c r="U588" s="33" t="s">
        <v>42</v>
      </c>
      <c r="V588" s="35" t="s">
        <v>42</v>
      </c>
      <c r="W588" s="4" t="s">
        <v>32</v>
      </c>
      <c r="X588" s="4" t="s">
        <v>42</v>
      </c>
      <c r="Y588" s="33" t="s">
        <v>425</v>
      </c>
      <c r="Z588" s="33" t="s">
        <v>425</v>
      </c>
      <c r="AA588" s="33" t="s">
        <v>42</v>
      </c>
      <c r="AB588" s="33" t="s">
        <v>425</v>
      </c>
      <c r="AC588" s="33" t="s">
        <v>42</v>
      </c>
    </row>
    <row r="589" spans="1:29" ht="65.25" customHeight="1">
      <c r="A589" s="4" t="s">
        <v>280</v>
      </c>
      <c r="B589" s="37" t="s">
        <v>281</v>
      </c>
      <c r="C589" s="4"/>
      <c r="D589" s="4"/>
      <c r="E589" s="4" t="s">
        <v>282</v>
      </c>
      <c r="F589" s="44" t="s">
        <v>282</v>
      </c>
      <c r="G589" s="33" t="s">
        <v>42</v>
      </c>
      <c r="H589" s="33" t="s">
        <v>1763</v>
      </c>
      <c r="I589" s="4" t="s">
        <v>1761</v>
      </c>
      <c r="J589" s="4" t="s">
        <v>13</v>
      </c>
      <c r="K589" s="4"/>
      <c r="L589" s="4"/>
      <c r="M589" s="4" t="s">
        <v>428</v>
      </c>
      <c r="N589" s="4"/>
      <c r="O589" s="4"/>
      <c r="P589" s="4"/>
      <c r="Q589" s="33" t="s">
        <v>32</v>
      </c>
      <c r="R589" s="33" t="s">
        <v>32</v>
      </c>
      <c r="S589" s="35">
        <v>574.5</v>
      </c>
      <c r="T589" s="36" t="s">
        <v>469</v>
      </c>
      <c r="U589" s="33" t="s">
        <v>42</v>
      </c>
      <c r="V589" s="35" t="s">
        <v>42</v>
      </c>
      <c r="W589" s="4" t="s">
        <v>32</v>
      </c>
      <c r="X589" s="4" t="s">
        <v>42</v>
      </c>
      <c r="Y589" s="33" t="s">
        <v>425</v>
      </c>
      <c r="Z589" s="33" t="s">
        <v>425</v>
      </c>
      <c r="AA589" s="33" t="s">
        <v>42</v>
      </c>
      <c r="AB589" s="33" t="s">
        <v>425</v>
      </c>
      <c r="AC589" s="33" t="s">
        <v>42</v>
      </c>
    </row>
    <row r="590" spans="1:29" ht="65.25" customHeight="1">
      <c r="A590" s="4" t="s">
        <v>280</v>
      </c>
      <c r="B590" s="37" t="s">
        <v>281</v>
      </c>
      <c r="C590" s="4"/>
      <c r="D590" s="4"/>
      <c r="E590" s="4" t="s">
        <v>282</v>
      </c>
      <c r="F590" s="44" t="s">
        <v>282</v>
      </c>
      <c r="G590" s="33" t="s">
        <v>42</v>
      </c>
      <c r="H590" s="33" t="s">
        <v>1764</v>
      </c>
      <c r="I590" s="4" t="s">
        <v>1761</v>
      </c>
      <c r="J590" s="4" t="s">
        <v>16</v>
      </c>
      <c r="K590" s="4"/>
      <c r="L590" s="4"/>
      <c r="M590" s="4" t="s">
        <v>458</v>
      </c>
      <c r="N590" s="4"/>
      <c r="O590" s="4"/>
      <c r="P590" s="4"/>
      <c r="Q590" s="33" t="s">
        <v>32</v>
      </c>
      <c r="R590" s="33" t="s">
        <v>32</v>
      </c>
      <c r="S590" s="35">
        <v>1</v>
      </c>
      <c r="T590" s="36" t="s">
        <v>469</v>
      </c>
      <c r="U590" s="33" t="s">
        <v>42</v>
      </c>
      <c r="V590" s="35" t="s">
        <v>42</v>
      </c>
      <c r="W590" s="4" t="s">
        <v>32</v>
      </c>
      <c r="X590" s="4" t="s">
        <v>42</v>
      </c>
      <c r="Y590" s="33" t="s">
        <v>425</v>
      </c>
      <c r="Z590" s="33" t="s">
        <v>425</v>
      </c>
      <c r="AA590" s="33" t="s">
        <v>42</v>
      </c>
      <c r="AB590" s="33" t="s">
        <v>425</v>
      </c>
      <c r="AC590" s="33" t="s">
        <v>42</v>
      </c>
    </row>
    <row r="591" spans="1:29" ht="65.25" customHeight="1">
      <c r="A591" s="4" t="s">
        <v>280</v>
      </c>
      <c r="B591" s="37" t="s">
        <v>281</v>
      </c>
      <c r="C591" s="4"/>
      <c r="D591" s="4"/>
      <c r="E591" s="4" t="s">
        <v>282</v>
      </c>
      <c r="F591" s="44" t="s">
        <v>282</v>
      </c>
      <c r="G591" s="33" t="s">
        <v>42</v>
      </c>
      <c r="H591" s="33" t="s">
        <v>1765</v>
      </c>
      <c r="I591" s="4" t="s">
        <v>1761</v>
      </c>
      <c r="J591" s="4" t="s">
        <v>13</v>
      </c>
      <c r="K591" s="4"/>
      <c r="L591" s="4"/>
      <c r="M591" s="4" t="s">
        <v>428</v>
      </c>
      <c r="N591" s="4"/>
      <c r="O591" s="4"/>
      <c r="P591" s="4"/>
      <c r="Q591" s="33" t="s">
        <v>32</v>
      </c>
      <c r="R591" s="33" t="s">
        <v>32</v>
      </c>
      <c r="S591" s="35">
        <v>48</v>
      </c>
      <c r="T591" s="36" t="s">
        <v>469</v>
      </c>
      <c r="U591" s="33" t="s">
        <v>42</v>
      </c>
      <c r="V591" s="35" t="s">
        <v>42</v>
      </c>
      <c r="W591" s="4" t="s">
        <v>32</v>
      </c>
      <c r="X591" s="4" t="s">
        <v>42</v>
      </c>
      <c r="Y591" s="33" t="s">
        <v>425</v>
      </c>
      <c r="Z591" s="33" t="s">
        <v>425</v>
      </c>
      <c r="AA591" s="33" t="s">
        <v>42</v>
      </c>
      <c r="AB591" s="33" t="s">
        <v>425</v>
      </c>
      <c r="AC591" s="33" t="s">
        <v>42</v>
      </c>
    </row>
    <row r="592" spans="1:29" ht="65.25" customHeight="1">
      <c r="A592" s="4" t="s">
        <v>280</v>
      </c>
      <c r="B592" s="37" t="s">
        <v>281</v>
      </c>
      <c r="C592" s="4"/>
      <c r="D592" s="4"/>
      <c r="E592" s="4" t="s">
        <v>282</v>
      </c>
      <c r="F592" s="44" t="s">
        <v>282</v>
      </c>
      <c r="G592" s="33" t="s">
        <v>42</v>
      </c>
      <c r="H592" s="33" t="s">
        <v>1766</v>
      </c>
      <c r="I592" s="4" t="s">
        <v>1761</v>
      </c>
      <c r="J592" s="4" t="s">
        <v>16</v>
      </c>
      <c r="K592" s="4"/>
      <c r="L592" s="4"/>
      <c r="M592" s="4" t="s">
        <v>458</v>
      </c>
      <c r="N592" s="4"/>
      <c r="O592" s="4"/>
      <c r="P592" s="4"/>
      <c r="Q592" s="33" t="s">
        <v>32</v>
      </c>
      <c r="R592" s="33" t="s">
        <v>32</v>
      </c>
      <c r="S592" s="35">
        <v>130.69999999999999</v>
      </c>
      <c r="T592" s="36" t="s">
        <v>469</v>
      </c>
      <c r="U592" s="33" t="s">
        <v>42</v>
      </c>
      <c r="V592" s="35" t="s">
        <v>42</v>
      </c>
      <c r="W592" s="4" t="s">
        <v>32</v>
      </c>
      <c r="X592" s="4" t="s">
        <v>42</v>
      </c>
      <c r="Y592" s="33" t="s">
        <v>425</v>
      </c>
      <c r="Z592" s="33" t="s">
        <v>425</v>
      </c>
      <c r="AA592" s="33" t="s">
        <v>42</v>
      </c>
      <c r="AB592" s="33" t="s">
        <v>425</v>
      </c>
      <c r="AC592" s="33" t="s">
        <v>42</v>
      </c>
    </row>
    <row r="593" spans="1:29" ht="65.25" customHeight="1">
      <c r="A593" s="4" t="s">
        <v>280</v>
      </c>
      <c r="B593" s="37" t="s">
        <v>281</v>
      </c>
      <c r="C593" s="4"/>
      <c r="D593" s="4"/>
      <c r="E593" s="4" t="s">
        <v>282</v>
      </c>
      <c r="F593" s="44" t="s">
        <v>282</v>
      </c>
      <c r="G593" s="33" t="s">
        <v>42</v>
      </c>
      <c r="H593" s="33" t="s">
        <v>1767</v>
      </c>
      <c r="I593" s="4" t="s">
        <v>1761</v>
      </c>
      <c r="J593" s="4" t="s">
        <v>420</v>
      </c>
      <c r="K593" s="4"/>
      <c r="L593" s="4"/>
      <c r="M593" s="4" t="s">
        <v>435</v>
      </c>
      <c r="N593" s="4" t="s">
        <v>422</v>
      </c>
      <c r="O593" s="4"/>
      <c r="P593" s="4"/>
      <c r="Q593" s="33" t="s">
        <v>32</v>
      </c>
      <c r="R593" s="33" t="s">
        <v>32</v>
      </c>
      <c r="S593" s="35">
        <v>196</v>
      </c>
      <c r="T593" s="33" t="s">
        <v>32</v>
      </c>
      <c r="U593" s="33" t="s">
        <v>42</v>
      </c>
      <c r="V593" s="35" t="s">
        <v>42</v>
      </c>
      <c r="W593" s="4" t="s">
        <v>32</v>
      </c>
      <c r="X593" s="4" t="s">
        <v>42</v>
      </c>
      <c r="Y593" s="33" t="s">
        <v>425</v>
      </c>
      <c r="Z593" s="33" t="s">
        <v>425</v>
      </c>
      <c r="AA593" s="33" t="s">
        <v>42</v>
      </c>
      <c r="AB593" s="33" t="s">
        <v>425</v>
      </c>
      <c r="AC593" s="33" t="s">
        <v>42</v>
      </c>
    </row>
    <row r="594" spans="1:29" s="4" customFormat="1" ht="65.25" customHeight="1">
      <c r="A594" s="4" t="s">
        <v>283</v>
      </c>
      <c r="B594" s="16" t="s">
        <v>284</v>
      </c>
      <c r="E594" s="4" t="s">
        <v>285</v>
      </c>
      <c r="F594" s="4" t="s">
        <v>285</v>
      </c>
      <c r="G594" s="33" t="s">
        <v>42</v>
      </c>
      <c r="H594" s="33" t="s">
        <v>1768</v>
      </c>
      <c r="I594" s="4" t="s">
        <v>1769</v>
      </c>
      <c r="J594" s="4" t="s">
        <v>13</v>
      </c>
      <c r="M594" s="4" t="s">
        <v>428</v>
      </c>
      <c r="Q594" s="33" t="s">
        <v>1770</v>
      </c>
      <c r="R594" s="33" t="s">
        <v>32</v>
      </c>
      <c r="S594" s="35">
        <v>263</v>
      </c>
      <c r="T594" s="33" t="s">
        <v>32</v>
      </c>
      <c r="U594" s="33" t="s">
        <v>42</v>
      </c>
      <c r="V594" s="35" t="s">
        <v>42</v>
      </c>
      <c r="W594" s="4" t="s">
        <v>474</v>
      </c>
      <c r="X594" s="4" t="s">
        <v>42</v>
      </c>
      <c r="Y594" s="33" t="s">
        <v>446</v>
      </c>
      <c r="Z594" s="33" t="s">
        <v>446</v>
      </c>
      <c r="AA594" s="33" t="s">
        <v>1584</v>
      </c>
      <c r="AB594" s="33" t="s">
        <v>425</v>
      </c>
      <c r="AC594" s="33" t="s">
        <v>42</v>
      </c>
    </row>
    <row r="595" spans="1:29" s="4" customFormat="1" ht="65.25" customHeight="1">
      <c r="A595" s="4" t="s">
        <v>283</v>
      </c>
      <c r="B595" s="16" t="s">
        <v>284</v>
      </c>
      <c r="E595" s="4" t="s">
        <v>285</v>
      </c>
      <c r="F595" s="4" t="s">
        <v>285</v>
      </c>
      <c r="G595" s="33" t="s">
        <v>42</v>
      </c>
      <c r="H595" s="33" t="s">
        <v>1771</v>
      </c>
      <c r="I595" s="4" t="s">
        <v>1769</v>
      </c>
      <c r="J595" s="4" t="s">
        <v>13</v>
      </c>
      <c r="M595" s="4" t="s">
        <v>430</v>
      </c>
      <c r="Q595" s="33" t="s">
        <v>1770</v>
      </c>
      <c r="R595" s="33" t="s">
        <v>32</v>
      </c>
      <c r="S595" s="51">
        <v>263</v>
      </c>
      <c r="T595" s="33" t="s">
        <v>32</v>
      </c>
      <c r="U595" s="33" t="s">
        <v>42</v>
      </c>
      <c r="V595" s="35" t="s">
        <v>42</v>
      </c>
      <c r="W595" s="4" t="s">
        <v>474</v>
      </c>
      <c r="X595" s="4" t="s">
        <v>42</v>
      </c>
      <c r="Y595" s="33" t="s">
        <v>446</v>
      </c>
      <c r="Z595" s="33" t="s">
        <v>446</v>
      </c>
      <c r="AA595" s="33" t="s">
        <v>1584</v>
      </c>
      <c r="AB595" s="33" t="s">
        <v>446</v>
      </c>
      <c r="AC595" s="33" t="s">
        <v>1584</v>
      </c>
    </row>
    <row r="596" spans="1:29" s="4" customFormat="1" ht="65.25" customHeight="1">
      <c r="A596" s="4" t="s">
        <v>283</v>
      </c>
      <c r="B596" s="16" t="s">
        <v>284</v>
      </c>
      <c r="E596" s="4" t="s">
        <v>285</v>
      </c>
      <c r="F596" s="4" t="s">
        <v>285</v>
      </c>
      <c r="G596" s="33" t="s">
        <v>42</v>
      </c>
      <c r="H596" s="33" t="s">
        <v>1772</v>
      </c>
      <c r="I596" s="4" t="s">
        <v>1773</v>
      </c>
      <c r="J596" s="4" t="s">
        <v>13</v>
      </c>
      <c r="M596" s="4" t="s">
        <v>428</v>
      </c>
      <c r="N596" s="4" t="s">
        <v>472</v>
      </c>
      <c r="O596" s="4" t="s">
        <v>429</v>
      </c>
      <c r="Q596" s="33" t="s">
        <v>1770</v>
      </c>
      <c r="R596" s="33" t="s">
        <v>32</v>
      </c>
      <c r="S596" s="35">
        <v>0.625</v>
      </c>
      <c r="T596" s="33" t="s">
        <v>32</v>
      </c>
      <c r="U596" s="33" t="s">
        <v>42</v>
      </c>
      <c r="V596" s="35" t="s">
        <v>42</v>
      </c>
      <c r="W596" s="4" t="s">
        <v>474</v>
      </c>
      <c r="X596" s="4" t="s">
        <v>42</v>
      </c>
      <c r="Y596" s="33" t="s">
        <v>446</v>
      </c>
      <c r="Z596" s="33" t="s">
        <v>446</v>
      </c>
      <c r="AA596" s="33" t="s">
        <v>1584</v>
      </c>
      <c r="AB596" s="33" t="s">
        <v>425</v>
      </c>
      <c r="AC596" s="33" t="s">
        <v>42</v>
      </c>
    </row>
    <row r="597" spans="1:29" s="4" customFormat="1" ht="65.25" customHeight="1">
      <c r="A597" s="4" t="s">
        <v>283</v>
      </c>
      <c r="B597" s="16" t="s">
        <v>284</v>
      </c>
      <c r="E597" s="4" t="s">
        <v>285</v>
      </c>
      <c r="F597" s="4" t="s">
        <v>285</v>
      </c>
      <c r="G597" s="33" t="s">
        <v>42</v>
      </c>
      <c r="H597" s="33" t="s">
        <v>1774</v>
      </c>
      <c r="I597" s="4" t="s">
        <v>1775</v>
      </c>
      <c r="J597" s="4" t="s">
        <v>420</v>
      </c>
      <c r="M597" s="4" t="s">
        <v>422</v>
      </c>
      <c r="N597" s="4" t="s">
        <v>493</v>
      </c>
      <c r="Q597" s="33" t="s">
        <v>1770</v>
      </c>
      <c r="R597" s="33" t="s">
        <v>32</v>
      </c>
      <c r="S597" s="35">
        <v>37.229999999999997</v>
      </c>
      <c r="T597" s="33" t="s">
        <v>32</v>
      </c>
      <c r="U597" s="33" t="s">
        <v>42</v>
      </c>
      <c r="V597" s="35" t="s">
        <v>42</v>
      </c>
      <c r="W597" s="4" t="s">
        <v>474</v>
      </c>
      <c r="X597" s="4" t="s">
        <v>42</v>
      </c>
      <c r="Y597" s="33" t="s">
        <v>446</v>
      </c>
      <c r="Z597" s="33" t="s">
        <v>446</v>
      </c>
      <c r="AA597" s="33" t="s">
        <v>1584</v>
      </c>
      <c r="AB597" s="33" t="s">
        <v>425</v>
      </c>
      <c r="AC597" s="33" t="s">
        <v>42</v>
      </c>
    </row>
    <row r="598" spans="1:29" s="4" customFormat="1" ht="65.25" customHeight="1">
      <c r="A598" s="4" t="s">
        <v>283</v>
      </c>
      <c r="B598" s="16" t="s">
        <v>284</v>
      </c>
      <c r="E598" s="4" t="s">
        <v>285</v>
      </c>
      <c r="F598" s="4" t="s">
        <v>285</v>
      </c>
      <c r="G598" s="33" t="s">
        <v>42</v>
      </c>
      <c r="H598" s="33" t="s">
        <v>1776</v>
      </c>
      <c r="I598" s="4" t="s">
        <v>1777</v>
      </c>
      <c r="J598" s="4" t="s">
        <v>420</v>
      </c>
      <c r="M598" s="4" t="s">
        <v>422</v>
      </c>
      <c r="N598" s="4" t="s">
        <v>493</v>
      </c>
      <c r="O598" s="4" t="s">
        <v>461</v>
      </c>
      <c r="Q598" s="33" t="s">
        <v>1770</v>
      </c>
      <c r="R598" s="33" t="s">
        <v>32</v>
      </c>
      <c r="S598" s="35">
        <v>176</v>
      </c>
      <c r="T598" s="33">
        <v>2035</v>
      </c>
      <c r="U598" s="33" t="s">
        <v>42</v>
      </c>
      <c r="V598" s="35" t="s">
        <v>42</v>
      </c>
      <c r="W598" s="4" t="s">
        <v>474</v>
      </c>
      <c r="X598" s="4" t="s">
        <v>42</v>
      </c>
      <c r="Y598" s="33" t="s">
        <v>446</v>
      </c>
      <c r="Z598" s="33" t="s">
        <v>446</v>
      </c>
      <c r="AA598" s="33" t="s">
        <v>1584</v>
      </c>
      <c r="AB598" s="33" t="s">
        <v>425</v>
      </c>
      <c r="AC598" s="33" t="s">
        <v>42</v>
      </c>
    </row>
    <row r="599" spans="1:29" s="4" customFormat="1" ht="65.25" customHeight="1">
      <c r="A599" s="4" t="s">
        <v>283</v>
      </c>
      <c r="B599" s="16" t="s">
        <v>284</v>
      </c>
      <c r="E599" s="4" t="s">
        <v>285</v>
      </c>
      <c r="F599" s="4" t="s">
        <v>285</v>
      </c>
      <c r="G599" s="33" t="s">
        <v>42</v>
      </c>
      <c r="H599" s="33" t="s">
        <v>1778</v>
      </c>
      <c r="I599" s="4" t="s">
        <v>1568</v>
      </c>
      <c r="J599" s="4" t="s">
        <v>420</v>
      </c>
      <c r="M599" s="4" t="s">
        <v>461</v>
      </c>
      <c r="Q599" s="33" t="s">
        <v>1770</v>
      </c>
      <c r="R599" s="33" t="s">
        <v>32</v>
      </c>
      <c r="S599" s="35">
        <v>95.6</v>
      </c>
      <c r="T599" s="33" t="s">
        <v>32</v>
      </c>
      <c r="U599" s="33" t="s">
        <v>42</v>
      </c>
      <c r="V599" s="35" t="s">
        <v>42</v>
      </c>
      <c r="W599" s="4" t="s">
        <v>474</v>
      </c>
      <c r="X599" s="4" t="s">
        <v>42</v>
      </c>
      <c r="Y599" s="33" t="s">
        <v>446</v>
      </c>
      <c r="Z599" s="33" t="s">
        <v>446</v>
      </c>
      <c r="AA599" s="33" t="s">
        <v>1584</v>
      </c>
      <c r="AB599" s="33" t="s">
        <v>446</v>
      </c>
      <c r="AC599" s="33" t="s">
        <v>1584</v>
      </c>
    </row>
    <row r="600" spans="1:29" s="4" customFormat="1" ht="65.25" customHeight="1">
      <c r="A600" s="4" t="s">
        <v>283</v>
      </c>
      <c r="B600" s="16" t="s">
        <v>284</v>
      </c>
      <c r="E600" s="4" t="s">
        <v>285</v>
      </c>
      <c r="F600" s="4" t="s">
        <v>285</v>
      </c>
      <c r="G600" s="33" t="s">
        <v>42</v>
      </c>
      <c r="H600" s="33" t="s">
        <v>1779</v>
      </c>
      <c r="I600" s="4" t="s">
        <v>1028</v>
      </c>
      <c r="J600" s="4" t="s">
        <v>420</v>
      </c>
      <c r="M600" s="4" t="s">
        <v>541</v>
      </c>
      <c r="Q600" s="33" t="s">
        <v>1770</v>
      </c>
      <c r="R600" s="33" t="s">
        <v>32</v>
      </c>
      <c r="S600" s="34" t="s">
        <v>1780</v>
      </c>
      <c r="T600" s="33" t="s">
        <v>32</v>
      </c>
      <c r="U600" s="33" t="s">
        <v>42</v>
      </c>
      <c r="V600" s="35" t="s">
        <v>42</v>
      </c>
      <c r="W600" s="4" t="s">
        <v>474</v>
      </c>
      <c r="X600" s="4" t="s">
        <v>42</v>
      </c>
      <c r="Y600" s="33" t="s">
        <v>446</v>
      </c>
      <c r="Z600" s="33" t="s">
        <v>425</v>
      </c>
      <c r="AA600" s="33" t="s">
        <v>42</v>
      </c>
      <c r="AB600" s="33" t="s">
        <v>425</v>
      </c>
      <c r="AC600" s="33" t="s">
        <v>42</v>
      </c>
    </row>
    <row r="601" spans="1:29" s="4" customFormat="1" ht="65.25" customHeight="1">
      <c r="A601" s="4" t="s">
        <v>283</v>
      </c>
      <c r="B601" s="16" t="s">
        <v>284</v>
      </c>
      <c r="E601" s="4" t="s">
        <v>285</v>
      </c>
      <c r="F601" s="4" t="s">
        <v>285</v>
      </c>
      <c r="G601" s="33" t="s">
        <v>42</v>
      </c>
      <c r="H601" s="33" t="s">
        <v>1781</v>
      </c>
      <c r="I601" s="4" t="s">
        <v>1782</v>
      </c>
      <c r="J601" s="4" t="s">
        <v>16</v>
      </c>
      <c r="M601" s="4" t="s">
        <v>458</v>
      </c>
      <c r="Q601" s="33" t="s">
        <v>1770</v>
      </c>
      <c r="R601" s="33" t="s">
        <v>32</v>
      </c>
      <c r="S601" s="35">
        <v>172</v>
      </c>
      <c r="T601" s="33" t="s">
        <v>32</v>
      </c>
      <c r="U601" s="33" t="s">
        <v>42</v>
      </c>
      <c r="V601" s="35" t="s">
        <v>42</v>
      </c>
      <c r="W601" s="4" t="s">
        <v>474</v>
      </c>
      <c r="X601" s="4" t="s">
        <v>42</v>
      </c>
      <c r="Y601" s="33" t="s">
        <v>446</v>
      </c>
      <c r="Z601" s="33" t="s">
        <v>446</v>
      </c>
      <c r="AA601" s="33" t="s">
        <v>1584</v>
      </c>
      <c r="AB601" s="33" t="s">
        <v>446</v>
      </c>
      <c r="AC601" s="33" t="s">
        <v>1584</v>
      </c>
    </row>
    <row r="602" spans="1:29" s="4" customFormat="1" ht="65.25" customHeight="1">
      <c r="A602" s="4" t="s">
        <v>283</v>
      </c>
      <c r="B602" s="16" t="s">
        <v>284</v>
      </c>
      <c r="E602" s="4" t="s">
        <v>285</v>
      </c>
      <c r="F602" s="4" t="s">
        <v>285</v>
      </c>
      <c r="G602" s="33" t="s">
        <v>42</v>
      </c>
      <c r="H602" s="33" t="s">
        <v>1783</v>
      </c>
      <c r="I602" s="4" t="s">
        <v>1784</v>
      </c>
      <c r="J602" s="4" t="s">
        <v>16</v>
      </c>
      <c r="M602" s="4" t="s">
        <v>458</v>
      </c>
      <c r="N602" s="4" t="s">
        <v>644</v>
      </c>
      <c r="Q602" s="33" t="s">
        <v>1770</v>
      </c>
      <c r="R602" s="33" t="s">
        <v>32</v>
      </c>
      <c r="S602" s="35">
        <v>9</v>
      </c>
      <c r="T602" s="33" t="s">
        <v>32</v>
      </c>
      <c r="U602" s="33" t="s">
        <v>42</v>
      </c>
      <c r="V602" s="35" t="s">
        <v>42</v>
      </c>
      <c r="W602" s="4" t="s">
        <v>474</v>
      </c>
      <c r="X602" s="4" t="s">
        <v>42</v>
      </c>
      <c r="Y602" s="33" t="s">
        <v>446</v>
      </c>
      <c r="Z602" s="33" t="s">
        <v>446</v>
      </c>
      <c r="AA602" s="33" t="s">
        <v>1584</v>
      </c>
      <c r="AB602" s="33" t="s">
        <v>446</v>
      </c>
      <c r="AC602" s="33" t="s">
        <v>1584</v>
      </c>
    </row>
    <row r="603" spans="1:29" s="4" customFormat="1" ht="65.25" customHeight="1">
      <c r="A603" s="4" t="s">
        <v>283</v>
      </c>
      <c r="B603" s="16" t="s">
        <v>284</v>
      </c>
      <c r="E603" s="4" t="s">
        <v>285</v>
      </c>
      <c r="F603" s="4" t="s">
        <v>285</v>
      </c>
      <c r="G603" s="33" t="s">
        <v>42</v>
      </c>
      <c r="H603" s="33" t="s">
        <v>1785</v>
      </c>
      <c r="I603" s="4" t="s">
        <v>1784</v>
      </c>
      <c r="J603" s="4" t="s">
        <v>16</v>
      </c>
      <c r="M603" s="4" t="s">
        <v>797</v>
      </c>
      <c r="Q603" s="33" t="s">
        <v>1770</v>
      </c>
      <c r="R603" s="33" t="s">
        <v>32</v>
      </c>
      <c r="S603" s="51" t="s">
        <v>1786</v>
      </c>
      <c r="T603" s="33" t="s">
        <v>32</v>
      </c>
      <c r="U603" s="33" t="s">
        <v>42</v>
      </c>
      <c r="V603" s="35" t="s">
        <v>42</v>
      </c>
      <c r="W603" s="4" t="s">
        <v>474</v>
      </c>
      <c r="X603" s="4" t="s">
        <v>42</v>
      </c>
      <c r="Y603" s="33" t="s">
        <v>446</v>
      </c>
      <c r="Z603" s="33" t="s">
        <v>425</v>
      </c>
      <c r="AA603" s="33" t="s">
        <v>42</v>
      </c>
      <c r="AB603" s="33" t="s">
        <v>425</v>
      </c>
      <c r="AC603" s="33" t="s">
        <v>42</v>
      </c>
    </row>
    <row r="604" spans="1:29" ht="65.25" customHeight="1">
      <c r="A604" s="4" t="s">
        <v>290</v>
      </c>
      <c r="B604" s="25" t="s">
        <v>291</v>
      </c>
      <c r="C604" s="4"/>
      <c r="D604" s="4"/>
      <c r="E604" s="4" t="s">
        <v>292</v>
      </c>
      <c r="F604" s="4" t="s">
        <v>293</v>
      </c>
      <c r="G604" s="33" t="s">
        <v>42</v>
      </c>
      <c r="H604" s="33" t="s">
        <v>1787</v>
      </c>
      <c r="I604" s="4" t="s">
        <v>1788</v>
      </c>
      <c r="J604" s="4" t="s">
        <v>13</v>
      </c>
      <c r="K604" s="4"/>
      <c r="L604" s="4"/>
      <c r="M604" s="4" t="s">
        <v>1084</v>
      </c>
      <c r="N604" s="4" t="s">
        <v>527</v>
      </c>
      <c r="O604" s="4"/>
      <c r="P604" s="4"/>
      <c r="Q604" s="33" t="s">
        <v>292</v>
      </c>
      <c r="R604" s="33" t="s">
        <v>42</v>
      </c>
      <c r="S604" s="51" t="s">
        <v>32</v>
      </c>
      <c r="T604" s="33" t="s">
        <v>42</v>
      </c>
      <c r="U604" s="33" t="s">
        <v>42</v>
      </c>
      <c r="V604" s="36" t="s">
        <v>42</v>
      </c>
      <c r="W604" s="35" t="s">
        <v>42</v>
      </c>
      <c r="X604" s="35" t="s">
        <v>42</v>
      </c>
      <c r="Y604" s="33" t="s">
        <v>424</v>
      </c>
      <c r="Z604" s="33" t="s">
        <v>425</v>
      </c>
      <c r="AA604" s="33" t="s">
        <v>42</v>
      </c>
      <c r="AB604" s="33" t="s">
        <v>425</v>
      </c>
      <c r="AC604" s="33" t="s">
        <v>42</v>
      </c>
    </row>
    <row r="605" spans="1:29" ht="65.25" customHeight="1">
      <c r="A605" s="4" t="s">
        <v>290</v>
      </c>
      <c r="B605" s="16" t="s">
        <v>291</v>
      </c>
      <c r="C605" s="4"/>
      <c r="D605" s="4"/>
      <c r="E605" s="4" t="s">
        <v>292</v>
      </c>
      <c r="F605" s="4" t="s">
        <v>293</v>
      </c>
      <c r="G605" s="33" t="s">
        <v>42</v>
      </c>
      <c r="H605" s="33" t="s">
        <v>1789</v>
      </c>
      <c r="I605" s="4" t="s">
        <v>1790</v>
      </c>
      <c r="J605" s="4" t="s">
        <v>16</v>
      </c>
      <c r="K605" s="4"/>
      <c r="L605" s="4"/>
      <c r="M605" s="4" t="s">
        <v>466</v>
      </c>
      <c r="N605" s="4" t="s">
        <v>452</v>
      </c>
      <c r="O605" s="4" t="s">
        <v>598</v>
      </c>
      <c r="P605" s="4" t="s">
        <v>458</v>
      </c>
      <c r="Q605" s="33" t="s">
        <v>292</v>
      </c>
      <c r="R605" s="33" t="s">
        <v>42</v>
      </c>
      <c r="S605" s="51" t="s">
        <v>32</v>
      </c>
      <c r="T605" s="33" t="s">
        <v>42</v>
      </c>
      <c r="U605" s="33" t="s">
        <v>42</v>
      </c>
      <c r="V605" s="36" t="s">
        <v>42</v>
      </c>
      <c r="W605" s="35" t="s">
        <v>42</v>
      </c>
      <c r="X605" s="35" t="s">
        <v>42</v>
      </c>
      <c r="Y605" s="33" t="s">
        <v>424</v>
      </c>
      <c r="Z605" s="33" t="s">
        <v>425</v>
      </c>
      <c r="AA605" s="33" t="s">
        <v>42</v>
      </c>
      <c r="AB605" s="33" t="s">
        <v>425</v>
      </c>
      <c r="AC605" s="33" t="s">
        <v>42</v>
      </c>
    </row>
    <row r="606" spans="1:29" ht="65.25" customHeight="1">
      <c r="A606" s="4" t="s">
        <v>290</v>
      </c>
      <c r="B606" s="27" t="s">
        <v>291</v>
      </c>
      <c r="C606" s="4"/>
      <c r="D606" s="4"/>
      <c r="E606" s="4" t="s">
        <v>292</v>
      </c>
      <c r="F606" s="4" t="s">
        <v>293</v>
      </c>
      <c r="G606" s="33" t="s">
        <v>42</v>
      </c>
      <c r="H606" s="33" t="s">
        <v>1791</v>
      </c>
      <c r="I606" s="4" t="s">
        <v>1790</v>
      </c>
      <c r="J606" s="4" t="s">
        <v>420</v>
      </c>
      <c r="K606" s="4" t="s">
        <v>13</v>
      </c>
      <c r="L606" s="4"/>
      <c r="M606" s="4" t="s">
        <v>521</v>
      </c>
      <c r="N606" s="4" t="s">
        <v>428</v>
      </c>
      <c r="O606" s="4"/>
      <c r="P606" s="4"/>
      <c r="Q606" s="33" t="s">
        <v>292</v>
      </c>
      <c r="R606" s="33" t="s">
        <v>42</v>
      </c>
      <c r="S606" s="51" t="s">
        <v>32</v>
      </c>
      <c r="T606" s="33" t="s">
        <v>42</v>
      </c>
      <c r="U606" s="33" t="s">
        <v>42</v>
      </c>
      <c r="V606" s="36" t="s">
        <v>42</v>
      </c>
      <c r="W606" s="35" t="s">
        <v>42</v>
      </c>
      <c r="X606" s="35" t="s">
        <v>42</v>
      </c>
      <c r="Y606" s="33" t="s">
        <v>424</v>
      </c>
      <c r="Z606" s="33" t="s">
        <v>425</v>
      </c>
      <c r="AA606" s="33" t="s">
        <v>42</v>
      </c>
      <c r="AB606" s="33" t="s">
        <v>425</v>
      </c>
      <c r="AC606" s="33" t="s">
        <v>42</v>
      </c>
    </row>
    <row r="607" spans="1:29" ht="65.25" customHeight="1">
      <c r="A607" s="4" t="s">
        <v>290</v>
      </c>
      <c r="B607" s="16" t="s">
        <v>291</v>
      </c>
      <c r="C607" s="4"/>
      <c r="D607" s="4"/>
      <c r="E607" s="4" t="s">
        <v>292</v>
      </c>
      <c r="F607" s="4" t="s">
        <v>293</v>
      </c>
      <c r="G607" s="33" t="s">
        <v>42</v>
      </c>
      <c r="H607" s="33" t="s">
        <v>1792</v>
      </c>
      <c r="I607" s="4" t="s">
        <v>923</v>
      </c>
      <c r="J607" s="4" t="s">
        <v>557</v>
      </c>
      <c r="K607" s="4"/>
      <c r="L607" s="4"/>
      <c r="M607" s="7" t="s">
        <v>558</v>
      </c>
      <c r="N607" s="4" t="s">
        <v>789</v>
      </c>
      <c r="O607" s="7"/>
      <c r="P607" s="4"/>
      <c r="Q607" s="33" t="s">
        <v>292</v>
      </c>
      <c r="R607" s="33" t="s">
        <v>42</v>
      </c>
      <c r="S607" s="51" t="s">
        <v>32</v>
      </c>
      <c r="T607" s="33" t="s">
        <v>42</v>
      </c>
      <c r="U607" s="33" t="s">
        <v>42</v>
      </c>
      <c r="V607" s="36" t="s">
        <v>42</v>
      </c>
      <c r="W607" s="35" t="s">
        <v>42</v>
      </c>
      <c r="X607" s="35" t="s">
        <v>42</v>
      </c>
      <c r="Y607" s="33" t="s">
        <v>424</v>
      </c>
      <c r="Z607" s="33" t="s">
        <v>425</v>
      </c>
      <c r="AA607" s="33" t="s">
        <v>42</v>
      </c>
      <c r="AB607" s="33" t="s">
        <v>425</v>
      </c>
      <c r="AC607" s="33" t="s">
        <v>42</v>
      </c>
    </row>
    <row r="608" spans="1:29" s="5" customFormat="1" ht="65.25" customHeight="1">
      <c r="A608" s="4" t="s">
        <v>294</v>
      </c>
      <c r="B608" s="27" t="s">
        <v>295</v>
      </c>
      <c r="C608" s="4"/>
      <c r="D608" s="4"/>
      <c r="E608" s="4" t="s">
        <v>296</v>
      </c>
      <c r="F608" s="4" t="s">
        <v>297</v>
      </c>
      <c r="G608" s="33" t="s">
        <v>42</v>
      </c>
      <c r="H608" s="33" t="s">
        <v>1793</v>
      </c>
      <c r="I608" s="4" t="s">
        <v>1794</v>
      </c>
      <c r="J608" s="4" t="s">
        <v>13</v>
      </c>
      <c r="K608" s="4"/>
      <c r="L608" s="4"/>
      <c r="M608" s="4" t="s">
        <v>472</v>
      </c>
      <c r="N608" s="4" t="s">
        <v>527</v>
      </c>
      <c r="O608" s="4" t="s">
        <v>428</v>
      </c>
      <c r="P608" s="4"/>
      <c r="Q608" s="33" t="s">
        <v>1795</v>
      </c>
      <c r="R608" s="33" t="s">
        <v>32</v>
      </c>
      <c r="S608" s="33">
        <v>673</v>
      </c>
      <c r="T608" s="36" t="s">
        <v>32</v>
      </c>
      <c r="U608" s="36" t="s">
        <v>42</v>
      </c>
      <c r="V608" s="36" t="s">
        <v>42</v>
      </c>
      <c r="W608" s="4" t="s">
        <v>209</v>
      </c>
      <c r="X608" s="36" t="s">
        <v>42</v>
      </c>
      <c r="Y608" s="33" t="s">
        <v>424</v>
      </c>
      <c r="Z608" s="33" t="s">
        <v>425</v>
      </c>
      <c r="AA608" s="33" t="s">
        <v>42</v>
      </c>
      <c r="AB608" s="33" t="s">
        <v>425</v>
      </c>
      <c r="AC608" s="33" t="s">
        <v>42</v>
      </c>
    </row>
    <row r="609" spans="1:29" s="5" customFormat="1" ht="65.25" customHeight="1">
      <c r="A609" s="4" t="s">
        <v>294</v>
      </c>
      <c r="B609" s="16" t="s">
        <v>295</v>
      </c>
      <c r="C609" s="4"/>
      <c r="D609" s="4"/>
      <c r="E609" s="4" t="s">
        <v>296</v>
      </c>
      <c r="F609" s="4" t="s">
        <v>297</v>
      </c>
      <c r="G609" s="33" t="s">
        <v>42</v>
      </c>
      <c r="H609" s="33" t="s">
        <v>1796</v>
      </c>
      <c r="I609" s="4" t="s">
        <v>1797</v>
      </c>
      <c r="J609" s="4" t="s">
        <v>16</v>
      </c>
      <c r="K609" s="4"/>
      <c r="L609" s="4"/>
      <c r="M609" s="4" t="s">
        <v>458</v>
      </c>
      <c r="N609" s="4"/>
      <c r="O609" s="4"/>
      <c r="P609" s="4"/>
      <c r="Q609" s="33" t="s">
        <v>1798</v>
      </c>
      <c r="R609" s="33" t="s">
        <v>32</v>
      </c>
      <c r="S609" s="33">
        <v>68</v>
      </c>
      <c r="T609" s="36" t="s">
        <v>32</v>
      </c>
      <c r="U609" s="36" t="s">
        <v>42</v>
      </c>
      <c r="V609" s="36" t="s">
        <v>42</v>
      </c>
      <c r="W609" s="4" t="s">
        <v>209</v>
      </c>
      <c r="X609" s="36" t="s">
        <v>42</v>
      </c>
      <c r="Y609" s="33" t="s">
        <v>424</v>
      </c>
      <c r="Z609" s="33" t="s">
        <v>425</v>
      </c>
      <c r="AA609" s="33" t="s">
        <v>42</v>
      </c>
      <c r="AB609" s="33" t="s">
        <v>425</v>
      </c>
      <c r="AC609" s="33" t="s">
        <v>42</v>
      </c>
    </row>
    <row r="610" spans="1:29" s="5" customFormat="1" ht="65.25" customHeight="1">
      <c r="A610" s="4" t="s">
        <v>294</v>
      </c>
      <c r="B610" s="16" t="s">
        <v>295</v>
      </c>
      <c r="C610" s="4"/>
      <c r="D610" s="4"/>
      <c r="E610" s="4" t="s">
        <v>296</v>
      </c>
      <c r="F610" s="4" t="s">
        <v>297</v>
      </c>
      <c r="G610" s="33" t="s">
        <v>42</v>
      </c>
      <c r="H610" s="33" t="s">
        <v>1799</v>
      </c>
      <c r="I610" s="4" t="s">
        <v>1800</v>
      </c>
      <c r="J610" s="4" t="s">
        <v>420</v>
      </c>
      <c r="K610" s="4"/>
      <c r="L610" s="4"/>
      <c r="M610" s="4" t="s">
        <v>421</v>
      </c>
      <c r="N610" s="4" t="s">
        <v>422</v>
      </c>
      <c r="O610" s="4" t="s">
        <v>493</v>
      </c>
      <c r="P610" s="4"/>
      <c r="Q610" s="33" t="s">
        <v>1801</v>
      </c>
      <c r="R610" s="33" t="s">
        <v>32</v>
      </c>
      <c r="S610" s="33">
        <v>682</v>
      </c>
      <c r="T610" s="36" t="s">
        <v>32</v>
      </c>
      <c r="U610" s="36" t="s">
        <v>42</v>
      </c>
      <c r="V610" s="36" t="s">
        <v>42</v>
      </c>
      <c r="W610" s="4" t="s">
        <v>142</v>
      </c>
      <c r="X610" s="36" t="s">
        <v>42</v>
      </c>
      <c r="Y610" s="33" t="s">
        <v>424</v>
      </c>
      <c r="Z610" s="33" t="s">
        <v>425</v>
      </c>
      <c r="AA610" s="33" t="s">
        <v>42</v>
      </c>
      <c r="AB610" s="33" t="s">
        <v>425</v>
      </c>
      <c r="AC610" s="33" t="s">
        <v>42</v>
      </c>
    </row>
    <row r="611" spans="1:29" s="5" customFormat="1" ht="65.25" customHeight="1">
      <c r="A611" s="4" t="s">
        <v>294</v>
      </c>
      <c r="B611" s="16" t="s">
        <v>295</v>
      </c>
      <c r="C611" s="4"/>
      <c r="D611" s="4"/>
      <c r="E611" s="4" t="s">
        <v>296</v>
      </c>
      <c r="F611" s="4" t="s">
        <v>297</v>
      </c>
      <c r="G611" s="33" t="s">
        <v>42</v>
      </c>
      <c r="H611" s="33" t="s">
        <v>1802</v>
      </c>
      <c r="I611" s="4" t="s">
        <v>1442</v>
      </c>
      <c r="J611" s="4" t="s">
        <v>17</v>
      </c>
      <c r="K611" s="4"/>
      <c r="L611" s="4"/>
      <c r="M611" s="4" t="s">
        <v>524</v>
      </c>
      <c r="N611" s="4" t="s">
        <v>551</v>
      </c>
      <c r="O611" s="4" t="s">
        <v>845</v>
      </c>
      <c r="P611" s="4"/>
      <c r="Q611" s="33" t="s">
        <v>1803</v>
      </c>
      <c r="R611" s="33" t="s">
        <v>32</v>
      </c>
      <c r="S611" s="33">
        <v>195</v>
      </c>
      <c r="T611" s="36" t="s">
        <v>32</v>
      </c>
      <c r="U611" s="36" t="s">
        <v>42</v>
      </c>
      <c r="V611" s="36" t="s">
        <v>42</v>
      </c>
      <c r="W611" s="4" t="s">
        <v>554</v>
      </c>
      <c r="X611" s="36" t="s">
        <v>42</v>
      </c>
      <c r="Y611" s="33" t="s">
        <v>424</v>
      </c>
      <c r="Z611" s="33" t="s">
        <v>425</v>
      </c>
      <c r="AA611" s="33" t="s">
        <v>42</v>
      </c>
      <c r="AB611" s="33" t="s">
        <v>425</v>
      </c>
      <c r="AC611" s="33" t="s">
        <v>42</v>
      </c>
    </row>
    <row r="612" spans="1:29" s="5" customFormat="1" ht="65.25" customHeight="1">
      <c r="A612" s="4" t="s">
        <v>294</v>
      </c>
      <c r="B612" s="16" t="s">
        <v>295</v>
      </c>
      <c r="C612" s="4"/>
      <c r="D612" s="4"/>
      <c r="E612" s="4" t="s">
        <v>296</v>
      </c>
      <c r="F612" s="4" t="s">
        <v>297</v>
      </c>
      <c r="G612" s="33" t="s">
        <v>42</v>
      </c>
      <c r="H612" s="33" t="s">
        <v>1804</v>
      </c>
      <c r="I612" s="4" t="s">
        <v>1209</v>
      </c>
      <c r="J612" s="4" t="s">
        <v>557</v>
      </c>
      <c r="K612" s="4"/>
      <c r="L612" s="4"/>
      <c r="M612" s="4" t="s">
        <v>789</v>
      </c>
      <c r="N612" s="4"/>
      <c r="O612" s="4"/>
      <c r="P612" s="4"/>
      <c r="Q612" s="33" t="s">
        <v>1803</v>
      </c>
      <c r="R612" s="33" t="s">
        <v>32</v>
      </c>
      <c r="S612" s="35">
        <v>1000</v>
      </c>
      <c r="T612" s="36" t="s">
        <v>32</v>
      </c>
      <c r="U612" s="36" t="s">
        <v>42</v>
      </c>
      <c r="V612" s="36" t="s">
        <v>42</v>
      </c>
      <c r="W612" s="4" t="s">
        <v>31</v>
      </c>
      <c r="X612" s="36" t="s">
        <v>42</v>
      </c>
      <c r="Y612" s="33" t="s">
        <v>424</v>
      </c>
      <c r="Z612" s="33" t="s">
        <v>425</v>
      </c>
      <c r="AA612" s="33" t="s">
        <v>42</v>
      </c>
      <c r="AB612" s="33" t="s">
        <v>425</v>
      </c>
      <c r="AC612" s="33" t="s">
        <v>42</v>
      </c>
    </row>
    <row r="613" spans="1:29" ht="65.25" customHeight="1">
      <c r="A613" s="4" t="s">
        <v>299</v>
      </c>
      <c r="B613" s="16" t="s">
        <v>300</v>
      </c>
      <c r="C613" s="4"/>
      <c r="D613" s="4"/>
      <c r="E613" s="4" t="s">
        <v>301</v>
      </c>
      <c r="F613" s="4" t="s">
        <v>302</v>
      </c>
      <c r="G613" s="33" t="s">
        <v>42</v>
      </c>
      <c r="H613" s="33" t="s">
        <v>1805</v>
      </c>
      <c r="I613" s="4" t="s">
        <v>1806</v>
      </c>
      <c r="J613" s="4" t="s">
        <v>13</v>
      </c>
      <c r="K613" s="4"/>
      <c r="L613" s="4"/>
      <c r="M613" s="4" t="s">
        <v>428</v>
      </c>
      <c r="N613" s="4"/>
      <c r="O613" s="4"/>
      <c r="P613" s="4"/>
      <c r="Q613" s="33" t="s">
        <v>301</v>
      </c>
      <c r="R613" s="33" t="s">
        <v>32</v>
      </c>
      <c r="S613" s="35">
        <v>1802.5</v>
      </c>
      <c r="T613" s="36" t="s">
        <v>469</v>
      </c>
      <c r="U613" s="36" t="s">
        <v>42</v>
      </c>
      <c r="V613" s="36" t="s">
        <v>42</v>
      </c>
      <c r="W613" s="4" t="s">
        <v>31</v>
      </c>
      <c r="X613" s="36" t="s">
        <v>42</v>
      </c>
      <c r="Y613" s="33" t="s">
        <v>425</v>
      </c>
      <c r="Z613" s="33" t="s">
        <v>446</v>
      </c>
      <c r="AA613" s="33" t="s">
        <v>31</v>
      </c>
      <c r="AB613" s="33" t="s">
        <v>425</v>
      </c>
      <c r="AC613" s="33" t="s">
        <v>42</v>
      </c>
    </row>
    <row r="614" spans="1:29" ht="65.25" customHeight="1">
      <c r="A614" s="4" t="s">
        <v>299</v>
      </c>
      <c r="B614" s="16" t="s">
        <v>300</v>
      </c>
      <c r="C614" s="4"/>
      <c r="D614" s="4"/>
      <c r="E614" s="4" t="s">
        <v>301</v>
      </c>
      <c r="F614" s="4" t="s">
        <v>302</v>
      </c>
      <c r="G614" s="33" t="s">
        <v>42</v>
      </c>
      <c r="H614" s="33" t="s">
        <v>1807</v>
      </c>
      <c r="I614" s="4" t="s">
        <v>1808</v>
      </c>
      <c r="J614" s="4" t="s">
        <v>13</v>
      </c>
      <c r="K614" s="4"/>
      <c r="L614" s="4"/>
      <c r="M614" s="4" t="s">
        <v>428</v>
      </c>
      <c r="N614" s="4" t="s">
        <v>1418</v>
      </c>
      <c r="O614" s="4"/>
      <c r="P614" s="4"/>
      <c r="Q614" s="33" t="s">
        <v>301</v>
      </c>
      <c r="R614" s="33" t="s">
        <v>32</v>
      </c>
      <c r="S614" s="35">
        <v>63.8</v>
      </c>
      <c r="T614" s="36" t="s">
        <v>469</v>
      </c>
      <c r="U614" s="36" t="s">
        <v>42</v>
      </c>
      <c r="V614" s="36" t="s">
        <v>42</v>
      </c>
      <c r="W614" s="4" t="s">
        <v>31</v>
      </c>
      <c r="X614" s="36" t="s">
        <v>42</v>
      </c>
      <c r="Y614" s="33" t="s">
        <v>425</v>
      </c>
      <c r="Z614" s="33" t="s">
        <v>425</v>
      </c>
      <c r="AA614" s="33" t="s">
        <v>42</v>
      </c>
      <c r="AB614" s="33" t="s">
        <v>425</v>
      </c>
      <c r="AC614" s="33" t="s">
        <v>42</v>
      </c>
    </row>
    <row r="615" spans="1:29" ht="65.25" customHeight="1">
      <c r="A615" s="4" t="s">
        <v>299</v>
      </c>
      <c r="B615" s="16" t="s">
        <v>300</v>
      </c>
      <c r="C615" s="4"/>
      <c r="D615" s="4"/>
      <c r="E615" s="4" t="s">
        <v>301</v>
      </c>
      <c r="F615" s="4" t="s">
        <v>302</v>
      </c>
      <c r="G615" s="33" t="s">
        <v>42</v>
      </c>
      <c r="H615" s="33" t="s">
        <v>1809</v>
      </c>
      <c r="I615" s="4" t="s">
        <v>1118</v>
      </c>
      <c r="J615" s="4" t="s">
        <v>16</v>
      </c>
      <c r="K615" s="4"/>
      <c r="L615" s="4"/>
      <c r="M615" s="4" t="s">
        <v>458</v>
      </c>
      <c r="N615" s="4" t="s">
        <v>685</v>
      </c>
      <c r="O615" s="4"/>
      <c r="P615" s="4"/>
      <c r="Q615" s="33" t="s">
        <v>301</v>
      </c>
      <c r="R615" s="33" t="s">
        <v>32</v>
      </c>
      <c r="S615" s="35">
        <v>25.26</v>
      </c>
      <c r="T615" s="36" t="s">
        <v>469</v>
      </c>
      <c r="U615" s="36" t="s">
        <v>42</v>
      </c>
      <c r="V615" s="36" t="s">
        <v>42</v>
      </c>
      <c r="W615" s="4" t="s">
        <v>31</v>
      </c>
      <c r="X615" s="36" t="s">
        <v>42</v>
      </c>
      <c r="Y615" s="33" t="s">
        <v>425</v>
      </c>
      <c r="Z615" s="33" t="s">
        <v>425</v>
      </c>
      <c r="AA615" s="33" t="s">
        <v>42</v>
      </c>
      <c r="AB615" s="33" t="s">
        <v>425</v>
      </c>
      <c r="AC615" s="33" t="s">
        <v>42</v>
      </c>
    </row>
    <row r="616" spans="1:29" ht="65.25" customHeight="1">
      <c r="A616" s="4" t="s">
        <v>299</v>
      </c>
      <c r="B616" s="16" t="s">
        <v>300</v>
      </c>
      <c r="C616" s="4"/>
      <c r="D616" s="4"/>
      <c r="E616" s="4" t="s">
        <v>301</v>
      </c>
      <c r="F616" s="4" t="s">
        <v>302</v>
      </c>
      <c r="G616" s="33" t="s">
        <v>42</v>
      </c>
      <c r="H616" s="33" t="s">
        <v>1810</v>
      </c>
      <c r="I616" s="4" t="s">
        <v>1811</v>
      </c>
      <c r="J616" s="4" t="s">
        <v>17</v>
      </c>
      <c r="K616" s="4"/>
      <c r="L616" s="4"/>
      <c r="M616" s="4" t="s">
        <v>524</v>
      </c>
      <c r="N616" s="4"/>
      <c r="O616" s="4"/>
      <c r="P616" s="4"/>
      <c r="Q616" s="33" t="s">
        <v>301</v>
      </c>
      <c r="R616" s="33" t="s">
        <v>32</v>
      </c>
      <c r="S616" s="35">
        <v>207.18</v>
      </c>
      <c r="T616" s="36" t="s">
        <v>469</v>
      </c>
      <c r="U616" s="36" t="s">
        <v>42</v>
      </c>
      <c r="V616" s="36" t="s">
        <v>42</v>
      </c>
      <c r="W616" s="4" t="s">
        <v>554</v>
      </c>
      <c r="X616" s="36" t="s">
        <v>42</v>
      </c>
      <c r="Y616" s="33" t="s">
        <v>425</v>
      </c>
      <c r="Z616" s="33" t="s">
        <v>425</v>
      </c>
      <c r="AA616" s="33" t="s">
        <v>42</v>
      </c>
      <c r="AB616" s="33" t="s">
        <v>425</v>
      </c>
      <c r="AC616" s="33" t="s">
        <v>42</v>
      </c>
    </row>
    <row r="617" spans="1:29" ht="65.25" customHeight="1">
      <c r="A617" s="4" t="s">
        <v>303</v>
      </c>
      <c r="B617" s="16" t="s">
        <v>304</v>
      </c>
      <c r="C617" s="4"/>
      <c r="D617" s="4"/>
      <c r="E617" s="4" t="s">
        <v>305</v>
      </c>
      <c r="F617" s="4" t="s">
        <v>305</v>
      </c>
      <c r="G617" s="33" t="s">
        <v>42</v>
      </c>
      <c r="H617" s="33" t="s">
        <v>1812</v>
      </c>
      <c r="I617" s="4" t="s">
        <v>1026</v>
      </c>
      <c r="J617" s="4" t="s">
        <v>13</v>
      </c>
      <c r="K617" s="4"/>
      <c r="L617" s="4"/>
      <c r="M617" s="4" t="s">
        <v>428</v>
      </c>
      <c r="N617" s="4" t="s">
        <v>635</v>
      </c>
      <c r="O617" s="4"/>
      <c r="P617" s="4"/>
      <c r="Q617" s="33" t="s">
        <v>1813</v>
      </c>
      <c r="R617" s="33" t="s">
        <v>85</v>
      </c>
      <c r="S617" s="35">
        <v>123500</v>
      </c>
      <c r="T617" s="36" t="s">
        <v>32</v>
      </c>
      <c r="U617" s="36" t="s">
        <v>42</v>
      </c>
      <c r="V617" s="36" t="s">
        <v>42</v>
      </c>
      <c r="W617" s="4" t="s">
        <v>838</v>
      </c>
      <c r="X617" s="36" t="s">
        <v>42</v>
      </c>
      <c r="Y617" s="33" t="s">
        <v>424</v>
      </c>
      <c r="Z617" s="33" t="s">
        <v>446</v>
      </c>
      <c r="AA617" s="33" t="s">
        <v>31</v>
      </c>
      <c r="AB617" s="33" t="s">
        <v>446</v>
      </c>
      <c r="AC617" s="33" t="s">
        <v>31</v>
      </c>
    </row>
    <row r="618" spans="1:29" ht="65.25" customHeight="1">
      <c r="A618" s="4" t="s">
        <v>303</v>
      </c>
      <c r="B618" s="16" t="s">
        <v>304</v>
      </c>
      <c r="C618" s="4"/>
      <c r="D618" s="4"/>
      <c r="E618" s="4" t="s">
        <v>305</v>
      </c>
      <c r="F618" s="4" t="s">
        <v>305</v>
      </c>
      <c r="G618" s="33" t="s">
        <v>42</v>
      </c>
      <c r="H618" s="33" t="s">
        <v>1814</v>
      </c>
      <c r="I618" s="4" t="s">
        <v>1026</v>
      </c>
      <c r="J618" s="4" t="s">
        <v>13</v>
      </c>
      <c r="K618" s="4"/>
      <c r="L618" s="4"/>
      <c r="M618" s="4" t="s">
        <v>428</v>
      </c>
      <c r="N618" s="4" t="s">
        <v>635</v>
      </c>
      <c r="O618" s="4"/>
      <c r="P618" s="4"/>
      <c r="Q618" s="33" t="s">
        <v>1813</v>
      </c>
      <c r="R618" s="33" t="s">
        <v>85</v>
      </c>
      <c r="S618" s="35">
        <v>49900</v>
      </c>
      <c r="T618" s="36" t="s">
        <v>32</v>
      </c>
      <c r="U618" s="36" t="s">
        <v>42</v>
      </c>
      <c r="V618" s="36" t="s">
        <v>42</v>
      </c>
      <c r="W618" s="4" t="s">
        <v>838</v>
      </c>
      <c r="X618" s="36" t="s">
        <v>42</v>
      </c>
      <c r="Y618" s="33" t="s">
        <v>424</v>
      </c>
      <c r="Z618" s="33" t="s">
        <v>446</v>
      </c>
      <c r="AA618" s="33" t="s">
        <v>31</v>
      </c>
      <c r="AB618" s="33" t="s">
        <v>446</v>
      </c>
      <c r="AC618" s="33" t="s">
        <v>31</v>
      </c>
    </row>
    <row r="619" spans="1:29" ht="65.25" customHeight="1">
      <c r="A619" s="4" t="s">
        <v>303</v>
      </c>
      <c r="B619" s="16" t="s">
        <v>304</v>
      </c>
      <c r="C619" s="4"/>
      <c r="D619" s="4"/>
      <c r="E619" s="4" t="s">
        <v>305</v>
      </c>
      <c r="F619" s="4" t="s">
        <v>305</v>
      </c>
      <c r="G619" s="33" t="s">
        <v>42</v>
      </c>
      <c r="H619" s="33" t="s">
        <v>1815</v>
      </c>
      <c r="I619" s="4" t="s">
        <v>1026</v>
      </c>
      <c r="J619" s="4" t="s">
        <v>13</v>
      </c>
      <c r="K619" s="4"/>
      <c r="L619" s="4"/>
      <c r="M619" s="4" t="s">
        <v>428</v>
      </c>
      <c r="N619" s="4" t="s">
        <v>635</v>
      </c>
      <c r="O619" s="4"/>
      <c r="P619" s="4"/>
      <c r="Q619" s="33" t="s">
        <v>1813</v>
      </c>
      <c r="R619" s="33" t="s">
        <v>85</v>
      </c>
      <c r="S619" s="35">
        <v>103900</v>
      </c>
      <c r="T619" s="36" t="s">
        <v>32</v>
      </c>
      <c r="U619" s="36" t="s">
        <v>42</v>
      </c>
      <c r="V619" s="36" t="s">
        <v>42</v>
      </c>
      <c r="W619" s="4" t="s">
        <v>838</v>
      </c>
      <c r="X619" s="36" t="s">
        <v>42</v>
      </c>
      <c r="Y619" s="33" t="s">
        <v>424</v>
      </c>
      <c r="Z619" s="33" t="s">
        <v>446</v>
      </c>
      <c r="AA619" s="33" t="s">
        <v>31</v>
      </c>
      <c r="AB619" s="33" t="s">
        <v>446</v>
      </c>
      <c r="AC619" s="33" t="s">
        <v>31</v>
      </c>
    </row>
    <row r="620" spans="1:29" ht="65.25" customHeight="1">
      <c r="A620" s="4" t="s">
        <v>303</v>
      </c>
      <c r="B620" s="16" t="s">
        <v>304</v>
      </c>
      <c r="C620" s="4"/>
      <c r="D620" s="4"/>
      <c r="E620" s="4" t="s">
        <v>305</v>
      </c>
      <c r="F620" s="4" t="s">
        <v>305</v>
      </c>
      <c r="G620" s="33" t="s">
        <v>42</v>
      </c>
      <c r="H620" s="33" t="s">
        <v>1816</v>
      </c>
      <c r="I620" s="4" t="s">
        <v>1026</v>
      </c>
      <c r="J620" s="4" t="s">
        <v>13</v>
      </c>
      <c r="K620" s="4"/>
      <c r="L620" s="4"/>
      <c r="M620" s="4" t="s">
        <v>428</v>
      </c>
      <c r="N620" s="4"/>
      <c r="O620" s="4"/>
      <c r="P620" s="4"/>
      <c r="Q620" s="33" t="s">
        <v>1813</v>
      </c>
      <c r="R620" s="33" t="s">
        <v>85</v>
      </c>
      <c r="S620" s="35">
        <v>148300</v>
      </c>
      <c r="T620" s="36" t="s">
        <v>32</v>
      </c>
      <c r="U620" s="36" t="s">
        <v>42</v>
      </c>
      <c r="V620" s="36" t="s">
        <v>42</v>
      </c>
      <c r="W620" s="4" t="s">
        <v>838</v>
      </c>
      <c r="X620" s="36" t="s">
        <v>42</v>
      </c>
      <c r="Y620" s="33" t="s">
        <v>424</v>
      </c>
      <c r="Z620" s="33" t="s">
        <v>446</v>
      </c>
      <c r="AA620" s="33" t="s">
        <v>31</v>
      </c>
      <c r="AB620" s="33" t="s">
        <v>446</v>
      </c>
      <c r="AC620" s="33" t="s">
        <v>31</v>
      </c>
    </row>
    <row r="621" spans="1:29" ht="65.25" customHeight="1">
      <c r="A621" s="4" t="s">
        <v>303</v>
      </c>
      <c r="B621" s="16" t="s">
        <v>304</v>
      </c>
      <c r="C621" s="4"/>
      <c r="D621" s="4"/>
      <c r="E621" s="4" t="s">
        <v>305</v>
      </c>
      <c r="F621" s="4" t="s">
        <v>305</v>
      </c>
      <c r="G621" s="33" t="s">
        <v>42</v>
      </c>
      <c r="H621" s="33" t="s">
        <v>1817</v>
      </c>
      <c r="I621" s="4" t="s">
        <v>1026</v>
      </c>
      <c r="J621" s="4" t="s">
        <v>13</v>
      </c>
      <c r="K621" s="4"/>
      <c r="L621" s="4"/>
      <c r="M621" s="4" t="s">
        <v>527</v>
      </c>
      <c r="N621" s="4"/>
      <c r="O621" s="4"/>
      <c r="P621" s="4"/>
      <c r="Q621" s="33" t="s">
        <v>1813</v>
      </c>
      <c r="R621" s="33" t="s">
        <v>85</v>
      </c>
      <c r="S621" s="35">
        <v>502600</v>
      </c>
      <c r="T621" s="36" t="s">
        <v>32</v>
      </c>
      <c r="U621" s="36" t="s">
        <v>42</v>
      </c>
      <c r="V621" s="36" t="s">
        <v>42</v>
      </c>
      <c r="W621" s="4" t="s">
        <v>838</v>
      </c>
      <c r="X621" s="36" t="s">
        <v>42</v>
      </c>
      <c r="Y621" s="33" t="s">
        <v>424</v>
      </c>
      <c r="Z621" s="33" t="s">
        <v>446</v>
      </c>
      <c r="AA621" s="33" t="s">
        <v>31</v>
      </c>
      <c r="AB621" s="33" t="s">
        <v>446</v>
      </c>
      <c r="AC621" s="33" t="s">
        <v>31</v>
      </c>
    </row>
    <row r="622" spans="1:29" ht="65.25" customHeight="1">
      <c r="A622" s="4" t="s">
        <v>303</v>
      </c>
      <c r="B622" s="16" t="s">
        <v>304</v>
      </c>
      <c r="C622" s="4"/>
      <c r="D622" s="4"/>
      <c r="E622" s="4" t="s">
        <v>305</v>
      </c>
      <c r="F622" s="4" t="s">
        <v>305</v>
      </c>
      <c r="G622" s="33" t="s">
        <v>42</v>
      </c>
      <c r="H622" s="33" t="s">
        <v>1818</v>
      </c>
      <c r="I622" s="4" t="s">
        <v>1028</v>
      </c>
      <c r="J622" s="4" t="s">
        <v>13</v>
      </c>
      <c r="K622" s="4"/>
      <c r="L622" s="4"/>
      <c r="M622" s="4" t="s">
        <v>428</v>
      </c>
      <c r="N622" s="4" t="s">
        <v>429</v>
      </c>
      <c r="O622" s="4"/>
      <c r="P622" s="4"/>
      <c r="Q622" s="33" t="s">
        <v>1813</v>
      </c>
      <c r="R622" s="33" t="s">
        <v>85</v>
      </c>
      <c r="S622" s="35">
        <v>74100</v>
      </c>
      <c r="T622" s="36" t="s">
        <v>32</v>
      </c>
      <c r="U622" s="36" t="s">
        <v>42</v>
      </c>
      <c r="V622" s="36" t="s">
        <v>42</v>
      </c>
      <c r="W622" s="4" t="s">
        <v>838</v>
      </c>
      <c r="X622" s="36" t="s">
        <v>42</v>
      </c>
      <c r="Y622" s="33" t="s">
        <v>424</v>
      </c>
      <c r="Z622" s="33" t="s">
        <v>446</v>
      </c>
      <c r="AA622" s="33" t="s">
        <v>31</v>
      </c>
      <c r="AB622" s="33" t="s">
        <v>446</v>
      </c>
      <c r="AC622" s="33" t="s">
        <v>31</v>
      </c>
    </row>
    <row r="623" spans="1:29" ht="65.25" customHeight="1">
      <c r="A623" s="4" t="s">
        <v>303</v>
      </c>
      <c r="B623" s="27" t="s">
        <v>304</v>
      </c>
      <c r="C623" s="4"/>
      <c r="D623" s="4"/>
      <c r="E623" s="4" t="s">
        <v>305</v>
      </c>
      <c r="F623" s="4" t="s">
        <v>305</v>
      </c>
      <c r="G623" s="33" t="s">
        <v>42</v>
      </c>
      <c r="H623" s="33" t="s">
        <v>1819</v>
      </c>
      <c r="I623" s="4" t="s">
        <v>1028</v>
      </c>
      <c r="J623" s="4" t="s">
        <v>13</v>
      </c>
      <c r="K623" s="4"/>
      <c r="L623" s="4"/>
      <c r="M623" s="4" t="s">
        <v>472</v>
      </c>
      <c r="N623" s="4" t="s">
        <v>429</v>
      </c>
      <c r="O623" s="4"/>
      <c r="P623" s="4"/>
      <c r="Q623" s="33" t="s">
        <v>1813</v>
      </c>
      <c r="R623" s="33" t="s">
        <v>85</v>
      </c>
      <c r="S623" s="35">
        <v>371300</v>
      </c>
      <c r="T623" s="36" t="s">
        <v>32</v>
      </c>
      <c r="U623" s="36" t="s">
        <v>42</v>
      </c>
      <c r="V623" s="36" t="s">
        <v>42</v>
      </c>
      <c r="W623" s="4" t="s">
        <v>838</v>
      </c>
      <c r="X623" s="36" t="s">
        <v>42</v>
      </c>
      <c r="Y623" s="33" t="s">
        <v>424</v>
      </c>
      <c r="Z623" s="33" t="s">
        <v>446</v>
      </c>
      <c r="AA623" s="33" t="s">
        <v>31</v>
      </c>
      <c r="AB623" s="33" t="s">
        <v>446</v>
      </c>
      <c r="AC623" s="33" t="s">
        <v>31</v>
      </c>
    </row>
    <row r="624" spans="1:29" ht="65.25" customHeight="1">
      <c r="A624" s="4" t="s">
        <v>303</v>
      </c>
      <c r="B624" s="16" t="s">
        <v>304</v>
      </c>
      <c r="C624" s="4"/>
      <c r="D624" s="4"/>
      <c r="E624" s="4" t="s">
        <v>305</v>
      </c>
      <c r="F624" s="4" t="s">
        <v>305</v>
      </c>
      <c r="G624" s="33" t="s">
        <v>42</v>
      </c>
      <c r="H624" s="33" t="s">
        <v>1820</v>
      </c>
      <c r="I624" s="4" t="s">
        <v>1122</v>
      </c>
      <c r="J624" s="4" t="s">
        <v>420</v>
      </c>
      <c r="K624" s="4"/>
      <c r="L624" s="4"/>
      <c r="M624" s="4" t="s">
        <v>422</v>
      </c>
      <c r="N624" s="4" t="s">
        <v>493</v>
      </c>
      <c r="O624" s="4"/>
      <c r="P624" s="4"/>
      <c r="Q624" s="33" t="s">
        <v>1813</v>
      </c>
      <c r="R624" s="33" t="s">
        <v>85</v>
      </c>
      <c r="S624" s="35">
        <v>80400</v>
      </c>
      <c r="T624" s="36" t="s">
        <v>32</v>
      </c>
      <c r="U624" s="36" t="s">
        <v>42</v>
      </c>
      <c r="V624" s="36" t="s">
        <v>42</v>
      </c>
      <c r="W624" s="4" t="s">
        <v>838</v>
      </c>
      <c r="X624" s="36" t="s">
        <v>42</v>
      </c>
      <c r="Y624" s="33" t="s">
        <v>424</v>
      </c>
      <c r="Z624" s="33" t="s">
        <v>446</v>
      </c>
      <c r="AA624" s="33" t="s">
        <v>31</v>
      </c>
      <c r="AB624" s="33" t="s">
        <v>446</v>
      </c>
      <c r="AC624" s="33" t="s">
        <v>31</v>
      </c>
    </row>
    <row r="625" spans="1:29" ht="65.25" customHeight="1">
      <c r="A625" s="4" t="s">
        <v>303</v>
      </c>
      <c r="B625" s="16" t="s">
        <v>304</v>
      </c>
      <c r="C625" s="4"/>
      <c r="D625" s="4"/>
      <c r="E625" s="4" t="s">
        <v>305</v>
      </c>
      <c r="F625" s="4" t="s">
        <v>305</v>
      </c>
      <c r="G625" s="33" t="s">
        <v>42</v>
      </c>
      <c r="H625" s="33" t="s">
        <v>1821</v>
      </c>
      <c r="I625" s="4" t="s">
        <v>1122</v>
      </c>
      <c r="J625" s="4" t="s">
        <v>420</v>
      </c>
      <c r="K625" s="4"/>
      <c r="L625" s="4"/>
      <c r="M625" s="4" t="s">
        <v>423</v>
      </c>
      <c r="N625" s="4"/>
      <c r="O625" s="4"/>
      <c r="P625" s="4"/>
      <c r="Q625" s="33" t="s">
        <v>1813</v>
      </c>
      <c r="R625" s="33" t="s">
        <v>85</v>
      </c>
      <c r="S625" s="35">
        <v>8000</v>
      </c>
      <c r="T625" s="36" t="s">
        <v>32</v>
      </c>
      <c r="U625" s="36" t="s">
        <v>42</v>
      </c>
      <c r="V625" s="36" t="s">
        <v>42</v>
      </c>
      <c r="W625" s="4" t="s">
        <v>838</v>
      </c>
      <c r="X625" s="36" t="s">
        <v>42</v>
      </c>
      <c r="Y625" s="33" t="s">
        <v>424</v>
      </c>
      <c r="Z625" s="33" t="s">
        <v>446</v>
      </c>
      <c r="AA625" s="33" t="s">
        <v>31</v>
      </c>
      <c r="AB625" s="33" t="s">
        <v>446</v>
      </c>
      <c r="AC625" s="33" t="s">
        <v>31</v>
      </c>
    </row>
    <row r="626" spans="1:29" ht="65.25" customHeight="1">
      <c r="A626" s="4" t="s">
        <v>303</v>
      </c>
      <c r="B626" s="25" t="s">
        <v>304</v>
      </c>
      <c r="C626" s="4"/>
      <c r="D626" s="4"/>
      <c r="E626" s="4" t="s">
        <v>305</v>
      </c>
      <c r="F626" s="4" t="s">
        <v>305</v>
      </c>
      <c r="G626" s="33" t="s">
        <v>42</v>
      </c>
      <c r="H626" s="33" t="s">
        <v>1822</v>
      </c>
      <c r="I626" s="4" t="s">
        <v>1122</v>
      </c>
      <c r="J626" s="4" t="s">
        <v>420</v>
      </c>
      <c r="K626" s="4"/>
      <c r="L626" s="4"/>
      <c r="M626" s="4" t="s">
        <v>421</v>
      </c>
      <c r="N626" s="4"/>
      <c r="O626" s="4"/>
      <c r="P626" s="4"/>
      <c r="Q626" s="33" t="s">
        <v>1813</v>
      </c>
      <c r="R626" s="33" t="s">
        <v>85</v>
      </c>
      <c r="S626" s="35">
        <v>60200</v>
      </c>
      <c r="T626" s="36" t="s">
        <v>32</v>
      </c>
      <c r="U626" s="36" t="s">
        <v>42</v>
      </c>
      <c r="V626" s="36" t="s">
        <v>42</v>
      </c>
      <c r="W626" s="4" t="s">
        <v>262</v>
      </c>
      <c r="X626" s="36" t="s">
        <v>31</v>
      </c>
      <c r="Y626" s="33" t="s">
        <v>424</v>
      </c>
      <c r="Z626" s="33" t="s">
        <v>446</v>
      </c>
      <c r="AA626" s="33" t="s">
        <v>31</v>
      </c>
      <c r="AB626" s="33" t="s">
        <v>446</v>
      </c>
      <c r="AC626" s="33" t="s">
        <v>31</v>
      </c>
    </row>
    <row r="627" spans="1:29" ht="65.25" customHeight="1">
      <c r="A627" s="4" t="s">
        <v>303</v>
      </c>
      <c r="B627" s="25" t="s">
        <v>304</v>
      </c>
      <c r="C627" s="4"/>
      <c r="D627" s="4"/>
      <c r="E627" s="4" t="s">
        <v>305</v>
      </c>
      <c r="F627" s="4" t="s">
        <v>305</v>
      </c>
      <c r="G627" s="33" t="s">
        <v>42</v>
      </c>
      <c r="H627" s="33" t="s">
        <v>1823</v>
      </c>
      <c r="I627" s="4" t="s">
        <v>1122</v>
      </c>
      <c r="J627" s="4" t="s">
        <v>420</v>
      </c>
      <c r="K627" s="4"/>
      <c r="L627" s="4"/>
      <c r="M627" s="4" t="s">
        <v>423</v>
      </c>
      <c r="N627" s="4"/>
      <c r="O627" s="4"/>
      <c r="P627" s="4"/>
      <c r="Q627" s="33" t="s">
        <v>1813</v>
      </c>
      <c r="R627" s="33" t="s">
        <v>85</v>
      </c>
      <c r="S627" s="35">
        <v>20100</v>
      </c>
      <c r="T627" s="36" t="s">
        <v>32</v>
      </c>
      <c r="U627" s="36" t="s">
        <v>42</v>
      </c>
      <c r="V627" s="36" t="s">
        <v>42</v>
      </c>
      <c r="W627" s="4" t="s">
        <v>31</v>
      </c>
      <c r="X627" s="36" t="s">
        <v>42</v>
      </c>
      <c r="Y627" s="33" t="s">
        <v>424</v>
      </c>
      <c r="Z627" s="33" t="s">
        <v>446</v>
      </c>
      <c r="AA627" s="33" t="s">
        <v>31</v>
      </c>
      <c r="AB627" s="33" t="s">
        <v>446</v>
      </c>
      <c r="AC627" s="33" t="s">
        <v>31</v>
      </c>
    </row>
    <row r="628" spans="1:29" ht="65.25" customHeight="1">
      <c r="A628" s="4" t="s">
        <v>303</v>
      </c>
      <c r="B628" s="25" t="s">
        <v>304</v>
      </c>
      <c r="C628" s="4"/>
      <c r="D628" s="4"/>
      <c r="E628" s="4" t="s">
        <v>305</v>
      </c>
      <c r="F628" s="4" t="s">
        <v>305</v>
      </c>
      <c r="G628" s="33" t="s">
        <v>42</v>
      </c>
      <c r="H628" s="33" t="s">
        <v>1824</v>
      </c>
      <c r="I628" s="4" t="s">
        <v>1122</v>
      </c>
      <c r="J628" s="4" t="s">
        <v>420</v>
      </c>
      <c r="K628" s="4"/>
      <c r="L628" s="4"/>
      <c r="M628" s="4" t="s">
        <v>423</v>
      </c>
      <c r="N628" s="4"/>
      <c r="O628" s="4"/>
      <c r="P628" s="4"/>
      <c r="Q628" s="33" t="s">
        <v>1813</v>
      </c>
      <c r="R628" s="33" t="s">
        <v>85</v>
      </c>
      <c r="S628" s="35">
        <v>20800</v>
      </c>
      <c r="T628" s="36" t="s">
        <v>32</v>
      </c>
      <c r="U628" s="36" t="s">
        <v>42</v>
      </c>
      <c r="V628" s="36" t="s">
        <v>42</v>
      </c>
      <c r="W628" s="4" t="s">
        <v>31</v>
      </c>
      <c r="X628" s="36" t="s">
        <v>42</v>
      </c>
      <c r="Y628" s="33" t="s">
        <v>424</v>
      </c>
      <c r="Z628" s="33" t="s">
        <v>446</v>
      </c>
      <c r="AA628" s="33" t="s">
        <v>31</v>
      </c>
      <c r="AB628" s="33" t="s">
        <v>446</v>
      </c>
      <c r="AC628" s="33" t="s">
        <v>31</v>
      </c>
    </row>
    <row r="629" spans="1:29" ht="65.25" customHeight="1">
      <c r="A629" s="4" t="s">
        <v>303</v>
      </c>
      <c r="B629" s="25" t="s">
        <v>304</v>
      </c>
      <c r="C629" s="4"/>
      <c r="D629" s="4"/>
      <c r="E629" s="4" t="s">
        <v>305</v>
      </c>
      <c r="F629" s="4" t="s">
        <v>305</v>
      </c>
      <c r="G629" s="33" t="s">
        <v>42</v>
      </c>
      <c r="H629" s="33" t="s">
        <v>1825</v>
      </c>
      <c r="I629" s="4" t="s">
        <v>1122</v>
      </c>
      <c r="J629" s="4" t="s">
        <v>420</v>
      </c>
      <c r="K629" s="4"/>
      <c r="L629" s="4"/>
      <c r="M629" s="4" t="s">
        <v>541</v>
      </c>
      <c r="N629" s="4"/>
      <c r="O629" s="4"/>
      <c r="P629" s="4"/>
      <c r="Q629" s="33" t="s">
        <v>1813</v>
      </c>
      <c r="R629" s="33" t="s">
        <v>85</v>
      </c>
      <c r="S629" s="35">
        <v>9700</v>
      </c>
      <c r="T629" s="36" t="s">
        <v>32</v>
      </c>
      <c r="U629" s="36" t="s">
        <v>42</v>
      </c>
      <c r="V629" s="36" t="s">
        <v>42</v>
      </c>
      <c r="W629" s="4" t="s">
        <v>31</v>
      </c>
      <c r="X629" s="36" t="s">
        <v>42</v>
      </c>
      <c r="Y629" s="33" t="s">
        <v>424</v>
      </c>
      <c r="Z629" s="33" t="s">
        <v>446</v>
      </c>
      <c r="AA629" s="33" t="s">
        <v>31</v>
      </c>
      <c r="AB629" s="33" t="s">
        <v>446</v>
      </c>
      <c r="AC629" s="33" t="s">
        <v>31</v>
      </c>
    </row>
    <row r="630" spans="1:29" ht="65.25" customHeight="1">
      <c r="A630" s="4" t="s">
        <v>303</v>
      </c>
      <c r="B630" s="27" t="s">
        <v>304</v>
      </c>
      <c r="C630" s="4"/>
      <c r="D630" s="4"/>
      <c r="E630" s="4" t="s">
        <v>305</v>
      </c>
      <c r="F630" s="4" t="s">
        <v>305</v>
      </c>
      <c r="G630" s="33" t="s">
        <v>42</v>
      </c>
      <c r="H630" s="33" t="s">
        <v>1826</v>
      </c>
      <c r="I630" s="4" t="s">
        <v>813</v>
      </c>
      <c r="J630" s="4" t="s">
        <v>16</v>
      </c>
      <c r="K630" s="4"/>
      <c r="L630" s="4"/>
      <c r="M630" s="4" t="s">
        <v>598</v>
      </c>
      <c r="N630" s="4"/>
      <c r="O630" s="4"/>
      <c r="P630" s="4"/>
      <c r="Q630" s="33" t="s">
        <v>1813</v>
      </c>
      <c r="R630" s="33" t="s">
        <v>85</v>
      </c>
      <c r="S630" s="35">
        <v>13900</v>
      </c>
      <c r="T630" s="36" t="s">
        <v>32</v>
      </c>
      <c r="U630" s="36" t="s">
        <v>42</v>
      </c>
      <c r="V630" s="36" t="s">
        <v>42</v>
      </c>
      <c r="W630" s="4" t="s">
        <v>31</v>
      </c>
      <c r="X630" s="36" t="s">
        <v>42</v>
      </c>
      <c r="Y630" s="33" t="s">
        <v>424</v>
      </c>
      <c r="Z630" s="33" t="s">
        <v>446</v>
      </c>
      <c r="AA630" s="33" t="s">
        <v>31</v>
      </c>
      <c r="AB630" s="33" t="s">
        <v>446</v>
      </c>
      <c r="AC630" s="33" t="s">
        <v>31</v>
      </c>
    </row>
    <row r="631" spans="1:29" ht="65.25" customHeight="1">
      <c r="A631" s="4" t="s">
        <v>303</v>
      </c>
      <c r="B631" s="16" t="s">
        <v>304</v>
      </c>
      <c r="C631" s="4"/>
      <c r="D631" s="4"/>
      <c r="E631" s="4" t="s">
        <v>305</v>
      </c>
      <c r="F631" s="4" t="s">
        <v>305</v>
      </c>
      <c r="G631" s="33" t="s">
        <v>42</v>
      </c>
      <c r="H631" s="33" t="s">
        <v>1827</v>
      </c>
      <c r="I631" s="4" t="s">
        <v>813</v>
      </c>
      <c r="J631" s="4" t="s">
        <v>16</v>
      </c>
      <c r="K631" s="4"/>
      <c r="L631" s="4"/>
      <c r="M631" s="4" t="s">
        <v>547</v>
      </c>
      <c r="N631" s="4"/>
      <c r="O631" s="4"/>
      <c r="P631" s="4"/>
      <c r="Q631" s="33" t="s">
        <v>1813</v>
      </c>
      <c r="R631" s="33" t="s">
        <v>85</v>
      </c>
      <c r="S631" s="35">
        <v>10500</v>
      </c>
      <c r="T631" s="36" t="s">
        <v>32</v>
      </c>
      <c r="U631" s="36" t="s">
        <v>42</v>
      </c>
      <c r="V631" s="36" t="s">
        <v>42</v>
      </c>
      <c r="W631" s="4" t="s">
        <v>31</v>
      </c>
      <c r="X631" s="36" t="s">
        <v>42</v>
      </c>
      <c r="Y631" s="33" t="s">
        <v>424</v>
      </c>
      <c r="Z631" s="33" t="s">
        <v>446</v>
      </c>
      <c r="AA631" s="33" t="s">
        <v>31</v>
      </c>
      <c r="AB631" s="33" t="s">
        <v>446</v>
      </c>
      <c r="AC631" s="33" t="s">
        <v>31</v>
      </c>
    </row>
    <row r="632" spans="1:29" ht="65.25" customHeight="1">
      <c r="A632" s="4" t="s">
        <v>303</v>
      </c>
      <c r="B632" s="25" t="s">
        <v>304</v>
      </c>
      <c r="C632" s="4"/>
      <c r="D632" s="4"/>
      <c r="E632" s="4" t="s">
        <v>305</v>
      </c>
      <c r="F632" s="4" t="s">
        <v>305</v>
      </c>
      <c r="G632" s="33" t="s">
        <v>42</v>
      </c>
      <c r="H632" s="33" t="s">
        <v>1828</v>
      </c>
      <c r="I632" s="4" t="s">
        <v>813</v>
      </c>
      <c r="J632" s="4" t="s">
        <v>16</v>
      </c>
      <c r="K632" s="4"/>
      <c r="L632" s="4"/>
      <c r="M632" s="4" t="s">
        <v>572</v>
      </c>
      <c r="N632" s="4"/>
      <c r="O632" s="4"/>
      <c r="P632" s="4"/>
      <c r="Q632" s="33" t="s">
        <v>1813</v>
      </c>
      <c r="R632" s="33" t="s">
        <v>85</v>
      </c>
      <c r="S632" s="35">
        <v>12600</v>
      </c>
      <c r="T632" s="36" t="s">
        <v>32</v>
      </c>
      <c r="U632" s="36" t="s">
        <v>42</v>
      </c>
      <c r="V632" s="36" t="s">
        <v>42</v>
      </c>
      <c r="W632" s="4" t="s">
        <v>31</v>
      </c>
      <c r="X632" s="36" t="s">
        <v>42</v>
      </c>
      <c r="Y632" s="33" t="s">
        <v>424</v>
      </c>
      <c r="Z632" s="33" t="s">
        <v>446</v>
      </c>
      <c r="AA632" s="33" t="s">
        <v>31</v>
      </c>
      <c r="AB632" s="33" t="s">
        <v>446</v>
      </c>
      <c r="AC632" s="33" t="s">
        <v>31</v>
      </c>
    </row>
    <row r="633" spans="1:29" ht="65.25" customHeight="1">
      <c r="A633" s="4" t="s">
        <v>303</v>
      </c>
      <c r="B633" s="16" t="s">
        <v>304</v>
      </c>
      <c r="C633" s="4"/>
      <c r="D633" s="4"/>
      <c r="E633" s="4" t="s">
        <v>305</v>
      </c>
      <c r="F633" s="4" t="s">
        <v>305</v>
      </c>
      <c r="G633" s="33" t="s">
        <v>42</v>
      </c>
      <c r="H633" s="33" t="s">
        <v>1829</v>
      </c>
      <c r="I633" s="4" t="s">
        <v>1267</v>
      </c>
      <c r="J633" s="4" t="s">
        <v>16</v>
      </c>
      <c r="K633" s="4"/>
      <c r="L633" s="4"/>
      <c r="M633" s="4" t="s">
        <v>466</v>
      </c>
      <c r="N633" s="4" t="s">
        <v>452</v>
      </c>
      <c r="O633" s="4"/>
      <c r="P633" s="4"/>
      <c r="Q633" s="33" t="s">
        <v>1813</v>
      </c>
      <c r="R633" s="33" t="s">
        <v>85</v>
      </c>
      <c r="S633" s="35">
        <v>158300</v>
      </c>
      <c r="T633" s="36" t="s">
        <v>32</v>
      </c>
      <c r="U633" s="36" t="s">
        <v>42</v>
      </c>
      <c r="V633" s="36" t="s">
        <v>42</v>
      </c>
      <c r="W633" s="4" t="s">
        <v>31</v>
      </c>
      <c r="X633" s="36" t="s">
        <v>42</v>
      </c>
      <c r="Y633" s="33" t="s">
        <v>424</v>
      </c>
      <c r="Z633" s="33" t="s">
        <v>446</v>
      </c>
      <c r="AA633" s="33" t="s">
        <v>31</v>
      </c>
      <c r="AB633" s="33" t="s">
        <v>446</v>
      </c>
      <c r="AC633" s="33" t="s">
        <v>31</v>
      </c>
    </row>
    <row r="634" spans="1:29" ht="65.25" customHeight="1">
      <c r="A634" s="4" t="s">
        <v>303</v>
      </c>
      <c r="B634" s="16" t="s">
        <v>304</v>
      </c>
      <c r="C634" s="4"/>
      <c r="D634" s="4"/>
      <c r="E634" s="4" t="s">
        <v>305</v>
      </c>
      <c r="F634" s="4" t="s">
        <v>305</v>
      </c>
      <c r="G634" s="33" t="s">
        <v>42</v>
      </c>
      <c r="H634" s="33" t="s">
        <v>1830</v>
      </c>
      <c r="I634" s="4" t="s">
        <v>1267</v>
      </c>
      <c r="J634" s="4" t="s">
        <v>16</v>
      </c>
      <c r="K634" s="4"/>
      <c r="L634" s="4"/>
      <c r="M634" s="4" t="s">
        <v>458</v>
      </c>
      <c r="N634" s="4" t="s">
        <v>685</v>
      </c>
      <c r="O634" s="4"/>
      <c r="P634" s="4"/>
      <c r="Q634" s="33" t="s">
        <v>1813</v>
      </c>
      <c r="R634" s="33" t="s">
        <v>85</v>
      </c>
      <c r="S634" s="35">
        <v>4900</v>
      </c>
      <c r="T634" s="36" t="s">
        <v>32</v>
      </c>
      <c r="U634" s="36" t="s">
        <v>42</v>
      </c>
      <c r="V634" s="36" t="s">
        <v>42</v>
      </c>
      <c r="W634" s="4" t="s">
        <v>31</v>
      </c>
      <c r="X634" s="36" t="s">
        <v>42</v>
      </c>
      <c r="Y634" s="33" t="s">
        <v>424</v>
      </c>
      <c r="Z634" s="33" t="s">
        <v>446</v>
      </c>
      <c r="AA634" s="33" t="s">
        <v>31</v>
      </c>
      <c r="AB634" s="33" t="s">
        <v>446</v>
      </c>
      <c r="AC634" s="33" t="s">
        <v>31</v>
      </c>
    </row>
    <row r="635" spans="1:29" ht="65.25" customHeight="1">
      <c r="A635" s="4" t="s">
        <v>303</v>
      </c>
      <c r="B635" s="27" t="s">
        <v>304</v>
      </c>
      <c r="C635" s="4"/>
      <c r="D635" s="4"/>
      <c r="E635" s="4" t="s">
        <v>305</v>
      </c>
      <c r="F635" s="4" t="s">
        <v>305</v>
      </c>
      <c r="G635" s="33" t="s">
        <v>42</v>
      </c>
      <c r="H635" s="33" t="s">
        <v>1831</v>
      </c>
      <c r="I635" s="4" t="s">
        <v>465</v>
      </c>
      <c r="J635" s="4" t="s">
        <v>557</v>
      </c>
      <c r="K635" s="4"/>
      <c r="L635" s="4"/>
      <c r="M635" s="4" t="s">
        <v>661</v>
      </c>
      <c r="N635" s="4" t="s">
        <v>601</v>
      </c>
      <c r="O635" s="4"/>
      <c r="P635" s="4"/>
      <c r="Q635" s="33" t="s">
        <v>1813</v>
      </c>
      <c r="R635" s="33" t="s">
        <v>85</v>
      </c>
      <c r="S635" s="35">
        <v>3130</v>
      </c>
      <c r="T635" s="36" t="s">
        <v>32</v>
      </c>
      <c r="U635" s="36" t="s">
        <v>42</v>
      </c>
      <c r="V635" s="36" t="s">
        <v>42</v>
      </c>
      <c r="W635" s="4" t="s">
        <v>1832</v>
      </c>
      <c r="X635" s="36" t="s">
        <v>42</v>
      </c>
      <c r="Y635" s="33" t="s">
        <v>424</v>
      </c>
      <c r="Z635" s="33" t="s">
        <v>446</v>
      </c>
      <c r="AA635" s="33" t="s">
        <v>31</v>
      </c>
      <c r="AB635" s="33" t="s">
        <v>446</v>
      </c>
      <c r="AC635" s="33" t="s">
        <v>31</v>
      </c>
    </row>
    <row r="636" spans="1:29" ht="65.25" customHeight="1">
      <c r="A636" s="4" t="s">
        <v>303</v>
      </c>
      <c r="B636" s="16" t="s">
        <v>304</v>
      </c>
      <c r="C636" s="4"/>
      <c r="D636" s="4"/>
      <c r="E636" s="4" t="s">
        <v>305</v>
      </c>
      <c r="F636" s="4" t="s">
        <v>305</v>
      </c>
      <c r="G636" s="33" t="s">
        <v>42</v>
      </c>
      <c r="H636" s="33" t="s">
        <v>1833</v>
      </c>
      <c r="I636" s="4" t="s">
        <v>465</v>
      </c>
      <c r="J636" s="4" t="s">
        <v>557</v>
      </c>
      <c r="K636" s="4"/>
      <c r="L636" s="4"/>
      <c r="M636" s="4" t="s">
        <v>789</v>
      </c>
      <c r="N636" s="4"/>
      <c r="O636" s="4"/>
      <c r="P636" s="4"/>
      <c r="Q636" s="33" t="s">
        <v>1813</v>
      </c>
      <c r="R636" s="33" t="s">
        <v>85</v>
      </c>
      <c r="S636" s="35">
        <v>140</v>
      </c>
      <c r="T636" s="36" t="s">
        <v>32</v>
      </c>
      <c r="U636" s="36" t="s">
        <v>42</v>
      </c>
      <c r="V636" s="36" t="s">
        <v>42</v>
      </c>
      <c r="W636" s="4" t="s">
        <v>1832</v>
      </c>
      <c r="X636" s="36" t="s">
        <v>42</v>
      </c>
      <c r="Y636" s="33" t="s">
        <v>424</v>
      </c>
      <c r="Z636" s="33" t="s">
        <v>446</v>
      </c>
      <c r="AA636" s="33" t="s">
        <v>31</v>
      </c>
      <c r="AB636" s="33" t="s">
        <v>446</v>
      </c>
      <c r="AC636" s="33" t="s">
        <v>31</v>
      </c>
    </row>
    <row r="637" spans="1:29" ht="65.25" customHeight="1">
      <c r="A637" s="4" t="s">
        <v>303</v>
      </c>
      <c r="B637" s="16" t="s">
        <v>304</v>
      </c>
      <c r="C637" s="4"/>
      <c r="D637" s="4"/>
      <c r="E637" s="4" t="s">
        <v>305</v>
      </c>
      <c r="F637" s="4" t="s">
        <v>305</v>
      </c>
      <c r="G637" s="33" t="s">
        <v>42</v>
      </c>
      <c r="H637" s="33" t="s">
        <v>1834</v>
      </c>
      <c r="I637" s="4" t="s">
        <v>465</v>
      </c>
      <c r="J637" s="4" t="s">
        <v>16</v>
      </c>
      <c r="K637" s="4"/>
      <c r="L637" s="4"/>
      <c r="M637" s="4" t="s">
        <v>650</v>
      </c>
      <c r="N637" s="4"/>
      <c r="O637" s="4"/>
      <c r="P637" s="4"/>
      <c r="Q637" s="33" t="s">
        <v>1813</v>
      </c>
      <c r="R637" s="33" t="s">
        <v>85</v>
      </c>
      <c r="S637" s="35">
        <v>9700</v>
      </c>
      <c r="T637" s="36" t="s">
        <v>32</v>
      </c>
      <c r="U637" s="36" t="s">
        <v>42</v>
      </c>
      <c r="V637" s="36" t="s">
        <v>42</v>
      </c>
      <c r="W637" s="4" t="s">
        <v>1832</v>
      </c>
      <c r="X637" s="36" t="s">
        <v>42</v>
      </c>
      <c r="Y637" s="33" t="s">
        <v>424</v>
      </c>
      <c r="Z637" s="33" t="s">
        <v>446</v>
      </c>
      <c r="AA637" s="33" t="s">
        <v>31</v>
      </c>
      <c r="AB637" s="33" t="s">
        <v>446</v>
      </c>
      <c r="AC637" s="33" t="s">
        <v>31</v>
      </c>
    </row>
    <row r="638" spans="1:29" ht="65.25" customHeight="1">
      <c r="A638" s="4" t="s">
        <v>306</v>
      </c>
      <c r="B638" s="37" t="s">
        <v>307</v>
      </c>
      <c r="C638" s="4"/>
      <c r="D638" s="4"/>
      <c r="E638" s="4" t="s">
        <v>308</v>
      </c>
      <c r="F638" s="33" t="s">
        <v>308</v>
      </c>
      <c r="G638" s="33" t="s">
        <v>42</v>
      </c>
      <c r="H638" s="33" t="s">
        <v>1835</v>
      </c>
      <c r="I638" s="4" t="s">
        <v>1267</v>
      </c>
      <c r="J638" s="4" t="s">
        <v>16</v>
      </c>
      <c r="K638" s="4"/>
      <c r="L638" s="4"/>
      <c r="M638" s="4" t="s">
        <v>458</v>
      </c>
      <c r="N638" s="4" t="s">
        <v>452</v>
      </c>
      <c r="O638" s="4"/>
      <c r="P638" s="4"/>
      <c r="Q638" s="33" t="s">
        <v>1836</v>
      </c>
      <c r="R638" s="33" t="s">
        <v>32</v>
      </c>
      <c r="S638" s="35">
        <v>8.1</v>
      </c>
      <c r="T638" s="36" t="s">
        <v>32</v>
      </c>
      <c r="U638" s="33" t="s">
        <v>42</v>
      </c>
      <c r="V638" s="36" t="s">
        <v>32</v>
      </c>
      <c r="W638" s="4" t="s">
        <v>674</v>
      </c>
      <c r="X638" s="4" t="s">
        <v>42</v>
      </c>
      <c r="Y638" s="33" t="s">
        <v>424</v>
      </c>
      <c r="Z638" s="33" t="s">
        <v>424</v>
      </c>
      <c r="AA638" s="33" t="s">
        <v>32</v>
      </c>
      <c r="AB638" s="33" t="s">
        <v>424</v>
      </c>
      <c r="AC638" s="33" t="s">
        <v>32</v>
      </c>
    </row>
    <row r="639" spans="1:29" ht="65.25" customHeight="1">
      <c r="A639" s="4" t="s">
        <v>306</v>
      </c>
      <c r="B639" s="37" t="s">
        <v>307</v>
      </c>
      <c r="C639" s="4"/>
      <c r="D639" s="4"/>
      <c r="E639" s="4" t="s">
        <v>308</v>
      </c>
      <c r="F639" s="33" t="s">
        <v>308</v>
      </c>
      <c r="G639" s="33" t="s">
        <v>42</v>
      </c>
      <c r="H639" s="33" t="s">
        <v>1837</v>
      </c>
      <c r="I639" s="4" t="s">
        <v>465</v>
      </c>
      <c r="J639" s="4" t="s">
        <v>16</v>
      </c>
      <c r="K639" s="4"/>
      <c r="L639" s="4"/>
      <c r="M639" s="4" t="s">
        <v>572</v>
      </c>
      <c r="N639" s="4" t="s">
        <v>547</v>
      </c>
      <c r="O639" s="4"/>
      <c r="P639" s="4"/>
      <c r="Q639" s="33" t="s">
        <v>1836</v>
      </c>
      <c r="R639" s="33" t="s">
        <v>32</v>
      </c>
      <c r="S639" s="35">
        <v>3.25</v>
      </c>
      <c r="T639" s="36" t="s">
        <v>32</v>
      </c>
      <c r="U639" s="33" t="s">
        <v>42</v>
      </c>
      <c r="V639" s="36" t="s">
        <v>32</v>
      </c>
      <c r="W639" s="4" t="s">
        <v>32</v>
      </c>
      <c r="X639" s="4" t="s">
        <v>42</v>
      </c>
      <c r="Y639" s="33" t="s">
        <v>424</v>
      </c>
      <c r="Z639" s="33" t="s">
        <v>424</v>
      </c>
      <c r="AA639" s="33" t="s">
        <v>42</v>
      </c>
      <c r="AB639" s="33" t="s">
        <v>425</v>
      </c>
      <c r="AC639" s="33" t="s">
        <v>42</v>
      </c>
    </row>
    <row r="640" spans="1:29" ht="65.25" customHeight="1">
      <c r="A640" s="4" t="s">
        <v>306</v>
      </c>
      <c r="B640" s="37" t="s">
        <v>307</v>
      </c>
      <c r="C640" s="4"/>
      <c r="D640" s="4"/>
      <c r="E640" s="4" t="s">
        <v>308</v>
      </c>
      <c r="F640" s="33" t="s">
        <v>308</v>
      </c>
      <c r="G640" s="33" t="s">
        <v>42</v>
      </c>
      <c r="H640" s="33" t="s">
        <v>1838</v>
      </c>
      <c r="I640" s="4" t="s">
        <v>823</v>
      </c>
      <c r="J640" s="4" t="s">
        <v>420</v>
      </c>
      <c r="K640" s="4"/>
      <c r="L640" s="4"/>
      <c r="M640" s="4" t="s">
        <v>423</v>
      </c>
      <c r="N640" s="4"/>
      <c r="O640" s="4"/>
      <c r="P640" s="4"/>
      <c r="Q640" s="33" t="s">
        <v>1836</v>
      </c>
      <c r="R640" s="33" t="s">
        <v>32</v>
      </c>
      <c r="S640" s="35">
        <v>3.9</v>
      </c>
      <c r="T640" s="36" t="s">
        <v>32</v>
      </c>
      <c r="U640" s="33" t="s">
        <v>42</v>
      </c>
      <c r="V640" s="36" t="s">
        <v>32</v>
      </c>
      <c r="W640" s="4" t="s">
        <v>32</v>
      </c>
      <c r="X640" s="4" t="s">
        <v>42</v>
      </c>
      <c r="Y640" s="33" t="s">
        <v>424</v>
      </c>
      <c r="Z640" s="33" t="s">
        <v>424</v>
      </c>
      <c r="AA640" s="33" t="s">
        <v>42</v>
      </c>
      <c r="AB640" s="33" t="s">
        <v>425</v>
      </c>
      <c r="AC640" s="33" t="s">
        <v>42</v>
      </c>
    </row>
    <row r="641" spans="1:29" ht="65.25" customHeight="1">
      <c r="A641" s="4" t="s">
        <v>306</v>
      </c>
      <c r="B641" s="37" t="s">
        <v>307</v>
      </c>
      <c r="C641" s="4"/>
      <c r="D641" s="4"/>
      <c r="E641" s="4" t="s">
        <v>308</v>
      </c>
      <c r="F641" s="33" t="s">
        <v>308</v>
      </c>
      <c r="G641" s="33" t="s">
        <v>42</v>
      </c>
      <c r="H641" s="33" t="s">
        <v>1839</v>
      </c>
      <c r="I641" s="4" t="s">
        <v>550</v>
      </c>
      <c r="J641" s="4" t="s">
        <v>16</v>
      </c>
      <c r="K641" s="4"/>
      <c r="L641" s="4"/>
      <c r="M641" s="4" t="s">
        <v>797</v>
      </c>
      <c r="N641" s="4"/>
      <c r="O641" s="4"/>
      <c r="P641" s="4"/>
      <c r="Q641" s="33" t="s">
        <v>1836</v>
      </c>
      <c r="R641" s="33" t="s">
        <v>42</v>
      </c>
      <c r="S641" s="33" t="s">
        <v>32</v>
      </c>
      <c r="T641" s="33" t="s">
        <v>42</v>
      </c>
      <c r="U641" s="33" t="s">
        <v>42</v>
      </c>
      <c r="V641" s="33" t="s">
        <v>42</v>
      </c>
      <c r="W641" s="35" t="s">
        <v>42</v>
      </c>
      <c r="X641" s="35" t="s">
        <v>42</v>
      </c>
      <c r="Y641" s="33" t="s">
        <v>424</v>
      </c>
      <c r="Z641" s="33" t="s">
        <v>425</v>
      </c>
      <c r="AA641" s="33" t="s">
        <v>42</v>
      </c>
      <c r="AB641" s="33" t="s">
        <v>425</v>
      </c>
      <c r="AC641" s="33" t="s">
        <v>42</v>
      </c>
    </row>
    <row r="642" spans="1:29" ht="65.25" customHeight="1">
      <c r="A642" s="4" t="s">
        <v>356</v>
      </c>
      <c r="B642" s="25" t="s">
        <v>357</v>
      </c>
      <c r="C642" s="4"/>
      <c r="D642" s="4"/>
      <c r="E642" s="4" t="s">
        <v>358</v>
      </c>
      <c r="F642" s="4" t="s">
        <v>358</v>
      </c>
      <c r="G642" s="33" t="s">
        <v>42</v>
      </c>
      <c r="H642" s="33" t="s">
        <v>1840</v>
      </c>
      <c r="I642" s="4" t="s">
        <v>1660</v>
      </c>
      <c r="J642" s="4" t="s">
        <v>13</v>
      </c>
      <c r="K642" s="4"/>
      <c r="L642" s="4"/>
      <c r="M642" s="4" t="s">
        <v>428</v>
      </c>
      <c r="N642" s="4" t="s">
        <v>472</v>
      </c>
      <c r="O642" s="4" t="s">
        <v>429</v>
      </c>
      <c r="P642" s="4"/>
      <c r="Q642" s="33" t="s">
        <v>1841</v>
      </c>
      <c r="R642" s="33" t="s">
        <v>44</v>
      </c>
      <c r="S642" s="35">
        <v>1767</v>
      </c>
      <c r="T642" s="36" t="s">
        <v>32</v>
      </c>
      <c r="U642" s="33" t="s">
        <v>42</v>
      </c>
      <c r="V642" s="35" t="s">
        <v>42</v>
      </c>
      <c r="W642" s="4" t="s">
        <v>838</v>
      </c>
      <c r="X642" s="4" t="s">
        <v>42</v>
      </c>
      <c r="Y642" s="33" t="s">
        <v>425</v>
      </c>
      <c r="Z642" s="33" t="s">
        <v>425</v>
      </c>
      <c r="AA642" s="33" t="s">
        <v>42</v>
      </c>
      <c r="AB642" s="33" t="s">
        <v>425</v>
      </c>
      <c r="AC642" s="33" t="s">
        <v>42</v>
      </c>
    </row>
    <row r="643" spans="1:29" ht="65.25" customHeight="1">
      <c r="A643" s="4" t="s">
        <v>356</v>
      </c>
      <c r="B643" s="25" t="s">
        <v>357</v>
      </c>
      <c r="C643" s="4"/>
      <c r="D643" s="4"/>
      <c r="E643" s="4" t="s">
        <v>358</v>
      </c>
      <c r="F643" s="4" t="s">
        <v>358</v>
      </c>
      <c r="G643" s="33" t="s">
        <v>42</v>
      </c>
      <c r="H643" s="33" t="s">
        <v>1842</v>
      </c>
      <c r="I643" s="4" t="s">
        <v>828</v>
      </c>
      <c r="J643" s="4" t="s">
        <v>13</v>
      </c>
      <c r="K643" s="4"/>
      <c r="L643" s="4"/>
      <c r="M643" s="4" t="s">
        <v>428</v>
      </c>
      <c r="N643" s="4" t="s">
        <v>472</v>
      </c>
      <c r="O643" s="4"/>
      <c r="P643" s="4"/>
      <c r="Q643" s="33" t="s">
        <v>1841</v>
      </c>
      <c r="R643" s="33" t="s">
        <v>44</v>
      </c>
      <c r="S643" s="35">
        <v>206</v>
      </c>
      <c r="T643" s="36" t="s">
        <v>32</v>
      </c>
      <c r="U643" s="33" t="s">
        <v>42</v>
      </c>
      <c r="V643" s="35" t="s">
        <v>42</v>
      </c>
      <c r="W643" s="4" t="s">
        <v>838</v>
      </c>
      <c r="X643" s="4" t="s">
        <v>42</v>
      </c>
      <c r="Y643" s="33" t="s">
        <v>425</v>
      </c>
      <c r="Z643" s="33" t="s">
        <v>425</v>
      </c>
      <c r="AA643" s="33" t="s">
        <v>42</v>
      </c>
      <c r="AB643" s="33" t="s">
        <v>425</v>
      </c>
      <c r="AC643" s="33" t="s">
        <v>42</v>
      </c>
    </row>
    <row r="644" spans="1:29" ht="65.25" customHeight="1">
      <c r="A644" s="4" t="s">
        <v>356</v>
      </c>
      <c r="B644" s="25" t="s">
        <v>357</v>
      </c>
      <c r="C644" s="4"/>
      <c r="D644" s="4"/>
      <c r="E644" s="4" t="s">
        <v>358</v>
      </c>
      <c r="F644" s="4" t="s">
        <v>358</v>
      </c>
      <c r="G644" s="33" t="s">
        <v>42</v>
      </c>
      <c r="H644" s="33" t="s">
        <v>1843</v>
      </c>
      <c r="I644" s="4" t="s">
        <v>1206</v>
      </c>
      <c r="J644" s="4" t="s">
        <v>13</v>
      </c>
      <c r="K644" s="4"/>
      <c r="L644" s="4"/>
      <c r="M644" s="4" t="s">
        <v>428</v>
      </c>
      <c r="N644" s="4" t="s">
        <v>472</v>
      </c>
      <c r="O644" s="4"/>
      <c r="P644" s="4"/>
      <c r="Q644" s="33" t="s">
        <v>1844</v>
      </c>
      <c r="R644" s="33" t="s">
        <v>44</v>
      </c>
      <c r="S644" s="35">
        <v>214</v>
      </c>
      <c r="T644" s="36" t="s">
        <v>32</v>
      </c>
      <c r="U644" s="33" t="s">
        <v>42</v>
      </c>
      <c r="V644" s="35" t="s">
        <v>42</v>
      </c>
      <c r="W644" s="4" t="s">
        <v>838</v>
      </c>
      <c r="X644" s="4" t="s">
        <v>42</v>
      </c>
      <c r="Y644" s="33" t="s">
        <v>425</v>
      </c>
      <c r="Z644" s="33" t="s">
        <v>425</v>
      </c>
      <c r="AA644" s="33" t="s">
        <v>42</v>
      </c>
      <c r="AB644" s="33" t="s">
        <v>425</v>
      </c>
      <c r="AC644" s="33" t="s">
        <v>42</v>
      </c>
    </row>
    <row r="645" spans="1:29" ht="65.25" customHeight="1">
      <c r="A645" s="4" t="s">
        <v>356</v>
      </c>
      <c r="B645" s="25" t="s">
        <v>357</v>
      </c>
      <c r="C645" s="4"/>
      <c r="D645" s="4"/>
      <c r="E645" s="4" t="s">
        <v>358</v>
      </c>
      <c r="F645" s="4" t="s">
        <v>358</v>
      </c>
      <c r="G645" s="33" t="s">
        <v>42</v>
      </c>
      <c r="H645" s="33" t="s">
        <v>1845</v>
      </c>
      <c r="I645" s="4" t="s">
        <v>1442</v>
      </c>
      <c r="J645" s="4" t="s">
        <v>13</v>
      </c>
      <c r="K645" s="4"/>
      <c r="L645" s="4"/>
      <c r="M645" s="4" t="s">
        <v>428</v>
      </c>
      <c r="N645" s="4" t="s">
        <v>472</v>
      </c>
      <c r="O645" s="4" t="s">
        <v>429</v>
      </c>
      <c r="P645" s="4"/>
      <c r="Q645" s="33" t="s">
        <v>1846</v>
      </c>
      <c r="R645" s="33" t="s">
        <v>44</v>
      </c>
      <c r="S645" s="35">
        <v>1879</v>
      </c>
      <c r="T645" s="36" t="s">
        <v>32</v>
      </c>
      <c r="U645" s="33" t="s">
        <v>42</v>
      </c>
      <c r="V645" s="35" t="s">
        <v>42</v>
      </c>
      <c r="W645" s="4" t="s">
        <v>838</v>
      </c>
      <c r="X645" s="4" t="s">
        <v>42</v>
      </c>
      <c r="Y645" s="33" t="s">
        <v>425</v>
      </c>
      <c r="Z645" s="33" t="s">
        <v>425</v>
      </c>
      <c r="AA645" s="33" t="s">
        <v>42</v>
      </c>
      <c r="AB645" s="33" t="s">
        <v>425</v>
      </c>
      <c r="AC645" s="33" t="s">
        <v>42</v>
      </c>
    </row>
    <row r="646" spans="1:29" ht="65.25" customHeight="1">
      <c r="A646" s="4" t="s">
        <v>356</v>
      </c>
      <c r="B646" s="25" t="s">
        <v>357</v>
      </c>
      <c r="C646" s="4"/>
      <c r="D646" s="4"/>
      <c r="E646" s="4" t="s">
        <v>358</v>
      </c>
      <c r="F646" s="4" t="s">
        <v>358</v>
      </c>
      <c r="G646" s="33" t="s">
        <v>42</v>
      </c>
      <c r="H646" s="33" t="s">
        <v>1847</v>
      </c>
      <c r="I646" s="4" t="s">
        <v>483</v>
      </c>
      <c r="J646" s="4" t="s">
        <v>420</v>
      </c>
      <c r="K646" s="4"/>
      <c r="L646" s="4"/>
      <c r="M646" s="4" t="s">
        <v>421</v>
      </c>
      <c r="N646" s="4"/>
      <c r="O646" s="4"/>
      <c r="P646" s="4"/>
      <c r="Q646" s="33" t="s">
        <v>1848</v>
      </c>
      <c r="R646" s="33" t="s">
        <v>32</v>
      </c>
      <c r="S646" s="35">
        <v>259</v>
      </c>
      <c r="T646" s="36" t="s">
        <v>32</v>
      </c>
      <c r="U646" s="33" t="s">
        <v>42</v>
      </c>
      <c r="V646" s="35" t="s">
        <v>42</v>
      </c>
      <c r="W646" s="4" t="s">
        <v>1653</v>
      </c>
      <c r="X646" s="4" t="s">
        <v>42</v>
      </c>
      <c r="Y646" s="33" t="s">
        <v>425</v>
      </c>
      <c r="Z646" s="33" t="s">
        <v>425</v>
      </c>
      <c r="AA646" s="33" t="s">
        <v>42</v>
      </c>
      <c r="AB646" s="33" t="s">
        <v>425</v>
      </c>
      <c r="AC646" s="33" t="s">
        <v>42</v>
      </c>
    </row>
    <row r="647" spans="1:29" ht="65.25" customHeight="1">
      <c r="A647" s="4" t="s">
        <v>356</v>
      </c>
      <c r="B647" s="25" t="s">
        <v>357</v>
      </c>
      <c r="C647" s="4"/>
      <c r="D647" s="4"/>
      <c r="E647" s="4" t="s">
        <v>358</v>
      </c>
      <c r="F647" s="4" t="s">
        <v>358</v>
      </c>
      <c r="G647" s="33" t="s">
        <v>42</v>
      </c>
      <c r="H647" s="33" t="s">
        <v>1849</v>
      </c>
      <c r="I647" s="4" t="s">
        <v>1209</v>
      </c>
      <c r="J647" s="4" t="s">
        <v>420</v>
      </c>
      <c r="K647" s="4"/>
      <c r="L647" s="4"/>
      <c r="M647" s="4" t="s">
        <v>421</v>
      </c>
      <c r="N647" s="4"/>
      <c r="O647" s="4"/>
      <c r="P647" s="4"/>
      <c r="Q647" s="33" t="s">
        <v>1850</v>
      </c>
      <c r="R647" s="33" t="s">
        <v>32</v>
      </c>
      <c r="S647" s="35">
        <v>336</v>
      </c>
      <c r="T647" s="36" t="s">
        <v>32</v>
      </c>
      <c r="U647" s="33" t="s">
        <v>42</v>
      </c>
      <c r="V647" s="35" t="s">
        <v>42</v>
      </c>
      <c r="W647" s="4" t="s">
        <v>1653</v>
      </c>
      <c r="X647" s="4" t="s">
        <v>42</v>
      </c>
      <c r="Y647" s="33" t="s">
        <v>425</v>
      </c>
      <c r="Z647" s="33" t="s">
        <v>425</v>
      </c>
      <c r="AA647" s="33" t="s">
        <v>42</v>
      </c>
      <c r="AB647" s="33" t="s">
        <v>425</v>
      </c>
      <c r="AC647" s="33" t="s">
        <v>42</v>
      </c>
    </row>
    <row r="648" spans="1:29" ht="65.25" customHeight="1">
      <c r="A648" s="4" t="s">
        <v>356</v>
      </c>
      <c r="B648" s="25" t="s">
        <v>357</v>
      </c>
      <c r="C648" s="4"/>
      <c r="D648" s="4"/>
      <c r="E648" s="4" t="s">
        <v>358</v>
      </c>
      <c r="F648" s="4" t="s">
        <v>358</v>
      </c>
      <c r="G648" s="33" t="s">
        <v>42</v>
      </c>
      <c r="H648" s="33" t="s">
        <v>1851</v>
      </c>
      <c r="I648" s="4" t="s">
        <v>427</v>
      </c>
      <c r="J648" s="4" t="s">
        <v>420</v>
      </c>
      <c r="K648" s="4"/>
      <c r="L648" s="4"/>
      <c r="M648" s="4" t="s">
        <v>423</v>
      </c>
      <c r="N648" s="4"/>
      <c r="O648" s="4"/>
      <c r="P648" s="4"/>
      <c r="Q648" s="33" t="s">
        <v>1850</v>
      </c>
      <c r="R648" s="33" t="s">
        <v>32</v>
      </c>
      <c r="S648" s="35">
        <v>181</v>
      </c>
      <c r="T648" s="36" t="s">
        <v>32</v>
      </c>
      <c r="U648" s="33" t="s">
        <v>42</v>
      </c>
      <c r="V648" s="35" t="s">
        <v>42</v>
      </c>
      <c r="W648" s="4" t="s">
        <v>1653</v>
      </c>
      <c r="X648" s="4" t="s">
        <v>42</v>
      </c>
      <c r="Y648" s="33" t="s">
        <v>425</v>
      </c>
      <c r="Z648" s="33" t="s">
        <v>425</v>
      </c>
      <c r="AA648" s="33" t="s">
        <v>42</v>
      </c>
      <c r="AB648" s="33" t="s">
        <v>425</v>
      </c>
      <c r="AC648" s="33" t="s">
        <v>42</v>
      </c>
    </row>
    <row r="649" spans="1:29" ht="65.25" customHeight="1">
      <c r="A649" s="4" t="s">
        <v>356</v>
      </c>
      <c r="B649" s="25" t="s">
        <v>357</v>
      </c>
      <c r="C649" s="4"/>
      <c r="D649" s="4"/>
      <c r="E649" s="4" t="s">
        <v>358</v>
      </c>
      <c r="F649" s="4" t="s">
        <v>358</v>
      </c>
      <c r="G649" s="33" t="s">
        <v>42</v>
      </c>
      <c r="H649" s="33" t="s">
        <v>1852</v>
      </c>
      <c r="I649" s="4" t="s">
        <v>432</v>
      </c>
      <c r="J649" s="4" t="s">
        <v>420</v>
      </c>
      <c r="K649" s="4"/>
      <c r="L649" s="4"/>
      <c r="M649" s="4" t="s">
        <v>461</v>
      </c>
      <c r="N649" s="4" t="s">
        <v>422</v>
      </c>
      <c r="O649" s="4"/>
      <c r="P649" s="4"/>
      <c r="Q649" s="33" t="s">
        <v>1850</v>
      </c>
      <c r="R649" s="33" t="s">
        <v>32</v>
      </c>
      <c r="S649" s="35">
        <v>350</v>
      </c>
      <c r="T649" s="36" t="s">
        <v>32</v>
      </c>
      <c r="U649" s="33" t="s">
        <v>42</v>
      </c>
      <c r="V649" s="35" t="s">
        <v>42</v>
      </c>
      <c r="W649" s="4" t="s">
        <v>1653</v>
      </c>
      <c r="X649" s="4" t="s">
        <v>42</v>
      </c>
      <c r="Y649" s="33" t="s">
        <v>425</v>
      </c>
      <c r="Z649" s="33" t="s">
        <v>425</v>
      </c>
      <c r="AA649" s="33" t="s">
        <v>42</v>
      </c>
      <c r="AB649" s="33" t="s">
        <v>425</v>
      </c>
      <c r="AC649" s="33" t="s">
        <v>42</v>
      </c>
    </row>
    <row r="650" spans="1:29" ht="65.25" customHeight="1">
      <c r="A650" s="4" t="s">
        <v>356</v>
      </c>
      <c r="B650" s="25" t="s">
        <v>357</v>
      </c>
      <c r="C650" s="4"/>
      <c r="D650" s="4"/>
      <c r="E650" s="4" t="s">
        <v>358</v>
      </c>
      <c r="F650" s="4" t="s">
        <v>358</v>
      </c>
      <c r="G650" s="33" t="s">
        <v>42</v>
      </c>
      <c r="H650" s="33" t="s">
        <v>1853</v>
      </c>
      <c r="I650" s="4" t="s">
        <v>1453</v>
      </c>
      <c r="J650" s="4" t="s">
        <v>420</v>
      </c>
      <c r="K650" s="4"/>
      <c r="L650" s="4"/>
      <c r="M650" s="4" t="s">
        <v>521</v>
      </c>
      <c r="N650" s="4" t="s">
        <v>433</v>
      </c>
      <c r="O650" s="4"/>
      <c r="P650" s="4"/>
      <c r="Q650" s="33" t="s">
        <v>1848</v>
      </c>
      <c r="R650" s="33" t="s">
        <v>32</v>
      </c>
      <c r="S650" s="35">
        <v>191</v>
      </c>
      <c r="T650" s="36" t="s">
        <v>32</v>
      </c>
      <c r="U650" s="33" t="s">
        <v>42</v>
      </c>
      <c r="V650" s="35" t="s">
        <v>42</v>
      </c>
      <c r="W650" s="4" t="s">
        <v>1653</v>
      </c>
      <c r="X650" s="4" t="s">
        <v>42</v>
      </c>
      <c r="Y650" s="33" t="s">
        <v>425</v>
      </c>
      <c r="Z650" s="33" t="s">
        <v>425</v>
      </c>
      <c r="AA650" s="33" t="s">
        <v>42</v>
      </c>
      <c r="AB650" s="33" t="s">
        <v>425</v>
      </c>
      <c r="AC650" s="33" t="s">
        <v>42</v>
      </c>
    </row>
    <row r="651" spans="1:29" ht="65.25" customHeight="1">
      <c r="A651" s="4" t="s">
        <v>356</v>
      </c>
      <c r="B651" s="25" t="s">
        <v>357</v>
      </c>
      <c r="C651" s="4"/>
      <c r="D651" s="4"/>
      <c r="E651" s="4" t="s">
        <v>358</v>
      </c>
      <c r="F651" s="4" t="s">
        <v>358</v>
      </c>
      <c r="G651" s="33" t="s">
        <v>42</v>
      </c>
      <c r="H651" s="33" t="s">
        <v>1854</v>
      </c>
      <c r="I651" s="4" t="s">
        <v>1601</v>
      </c>
      <c r="J651" s="4" t="s">
        <v>420</v>
      </c>
      <c r="K651" s="4"/>
      <c r="L651" s="4"/>
      <c r="M651" s="4" t="s">
        <v>461</v>
      </c>
      <c r="N651" s="4" t="s">
        <v>493</v>
      </c>
      <c r="O651" s="4"/>
      <c r="P651" s="4"/>
      <c r="Q651" s="33" t="s">
        <v>1848</v>
      </c>
      <c r="R651" s="33" t="s">
        <v>32</v>
      </c>
      <c r="S651" s="35">
        <v>241</v>
      </c>
      <c r="T651" s="36" t="s">
        <v>32</v>
      </c>
      <c r="U651" s="33" t="s">
        <v>42</v>
      </c>
      <c r="V651" s="35" t="s">
        <v>42</v>
      </c>
      <c r="W651" s="4" t="s">
        <v>1653</v>
      </c>
      <c r="X651" s="4" t="s">
        <v>42</v>
      </c>
      <c r="Y651" s="33" t="s">
        <v>425</v>
      </c>
      <c r="Z651" s="33" t="s">
        <v>425</v>
      </c>
      <c r="AA651" s="33" t="s">
        <v>42</v>
      </c>
      <c r="AB651" s="33" t="s">
        <v>425</v>
      </c>
      <c r="AC651" s="33" t="s">
        <v>42</v>
      </c>
    </row>
    <row r="652" spans="1:29" ht="65.25" customHeight="1">
      <c r="A652" s="4" t="s">
        <v>356</v>
      </c>
      <c r="B652" s="25" t="s">
        <v>357</v>
      </c>
      <c r="C652" s="4"/>
      <c r="D652" s="4"/>
      <c r="E652" s="4" t="s">
        <v>358</v>
      </c>
      <c r="F652" s="4" t="s">
        <v>358</v>
      </c>
      <c r="G652" s="33" t="s">
        <v>42</v>
      </c>
      <c r="H652" s="33" t="s">
        <v>1855</v>
      </c>
      <c r="I652" s="4" t="s">
        <v>1461</v>
      </c>
      <c r="J652" s="4" t="s">
        <v>16</v>
      </c>
      <c r="K652" s="4"/>
      <c r="L652" s="4"/>
      <c r="M652" s="4" t="s">
        <v>458</v>
      </c>
      <c r="N652" s="4"/>
      <c r="O652" s="4"/>
      <c r="P652" s="4"/>
      <c r="Q652" s="33" t="s">
        <v>1848</v>
      </c>
      <c r="R652" s="33" t="s">
        <v>44</v>
      </c>
      <c r="S652" s="35">
        <v>44.9</v>
      </c>
      <c r="T652" s="36" t="s">
        <v>32</v>
      </c>
      <c r="U652" s="33" t="s">
        <v>42</v>
      </c>
      <c r="V652" s="35" t="s">
        <v>42</v>
      </c>
      <c r="W652" s="4" t="s">
        <v>1653</v>
      </c>
      <c r="X652" s="4" t="s">
        <v>42</v>
      </c>
      <c r="Y652" s="33" t="s">
        <v>425</v>
      </c>
      <c r="Z652" s="33" t="s">
        <v>425</v>
      </c>
      <c r="AA652" s="33" t="s">
        <v>42</v>
      </c>
      <c r="AB652" s="33" t="s">
        <v>425</v>
      </c>
      <c r="AC652" s="33" t="s">
        <v>42</v>
      </c>
    </row>
    <row r="653" spans="1:29" ht="65.25" customHeight="1">
      <c r="A653" s="4" t="s">
        <v>356</v>
      </c>
      <c r="B653" s="25" t="s">
        <v>357</v>
      </c>
      <c r="C653" s="4"/>
      <c r="D653" s="4"/>
      <c r="E653" s="4" t="s">
        <v>358</v>
      </c>
      <c r="F653" s="4" t="s">
        <v>358</v>
      </c>
      <c r="G653" s="33" t="s">
        <v>42</v>
      </c>
      <c r="H653" s="33" t="s">
        <v>1856</v>
      </c>
      <c r="I653" s="4" t="s">
        <v>1857</v>
      </c>
      <c r="J653" s="4" t="s">
        <v>557</v>
      </c>
      <c r="K653" s="4"/>
      <c r="L653" s="4"/>
      <c r="M653" s="4" t="s">
        <v>601</v>
      </c>
      <c r="N653" s="4"/>
      <c r="O653" s="4"/>
      <c r="P653" s="4"/>
      <c r="Q653" s="33" t="s">
        <v>1848</v>
      </c>
      <c r="R653" s="33" t="s">
        <v>32</v>
      </c>
      <c r="S653" s="35">
        <v>12</v>
      </c>
      <c r="T653" s="36" t="s">
        <v>32</v>
      </c>
      <c r="U653" s="33" t="s">
        <v>42</v>
      </c>
      <c r="V653" s="35" t="s">
        <v>42</v>
      </c>
      <c r="W653" s="4" t="s">
        <v>1653</v>
      </c>
      <c r="X653" s="4" t="s">
        <v>42</v>
      </c>
      <c r="Y653" s="33" t="s">
        <v>425</v>
      </c>
      <c r="Z653" s="33" t="s">
        <v>425</v>
      </c>
      <c r="AA653" s="33" t="s">
        <v>42</v>
      </c>
      <c r="AB653" s="33" t="s">
        <v>425</v>
      </c>
      <c r="AC653" s="33" t="s">
        <v>42</v>
      </c>
    </row>
    <row r="654" spans="1:29" ht="65.25" customHeight="1">
      <c r="A654" s="4" t="s">
        <v>359</v>
      </c>
      <c r="B654" s="25" t="s">
        <v>360</v>
      </c>
      <c r="C654" s="4"/>
      <c r="D654" s="4"/>
      <c r="E654" s="4" t="s">
        <v>361</v>
      </c>
      <c r="F654" s="4" t="s">
        <v>361</v>
      </c>
      <c r="G654" s="33" t="s">
        <v>42</v>
      </c>
      <c r="H654" s="33" t="s">
        <v>1858</v>
      </c>
      <c r="I654" s="4" t="s">
        <v>1859</v>
      </c>
      <c r="J654" s="4" t="s">
        <v>13</v>
      </c>
      <c r="K654" s="4" t="s">
        <v>420</v>
      </c>
      <c r="L654" s="4"/>
      <c r="M654" s="4" t="s">
        <v>428</v>
      </c>
      <c r="N654" s="4" t="s">
        <v>428</v>
      </c>
      <c r="O654" s="4"/>
      <c r="P654" s="4"/>
      <c r="Q654" s="33" t="s">
        <v>1860</v>
      </c>
      <c r="R654" s="33" t="s">
        <v>44</v>
      </c>
      <c r="S654" s="35">
        <v>3433</v>
      </c>
      <c r="T654" s="33" t="s">
        <v>469</v>
      </c>
      <c r="U654" s="33" t="s">
        <v>42</v>
      </c>
      <c r="V654" s="35" t="s">
        <v>42</v>
      </c>
      <c r="W654" s="4" t="s">
        <v>142</v>
      </c>
      <c r="X654" s="4" t="s">
        <v>838</v>
      </c>
      <c r="Y654" s="33" t="s">
        <v>446</v>
      </c>
      <c r="Z654" s="33" t="s">
        <v>446</v>
      </c>
      <c r="AA654" s="4" t="s">
        <v>474</v>
      </c>
      <c r="AB654" s="33" t="s">
        <v>425</v>
      </c>
      <c r="AC654" s="33" t="s">
        <v>42</v>
      </c>
    </row>
    <row r="655" spans="1:29" ht="65.25" customHeight="1">
      <c r="A655" s="4" t="s">
        <v>359</v>
      </c>
      <c r="B655" s="25" t="s">
        <v>360</v>
      </c>
      <c r="C655" s="4"/>
      <c r="D655" s="4"/>
      <c r="E655" s="4" t="s">
        <v>361</v>
      </c>
      <c r="F655" s="4" t="s">
        <v>361</v>
      </c>
      <c r="G655" s="33" t="s">
        <v>42</v>
      </c>
      <c r="H655" s="33" t="s">
        <v>1861</v>
      </c>
      <c r="I655" s="4" t="s">
        <v>1862</v>
      </c>
      <c r="J655" s="4" t="s">
        <v>420</v>
      </c>
      <c r="K655" s="4"/>
      <c r="L655" s="4"/>
      <c r="M655" s="4" t="s">
        <v>461</v>
      </c>
      <c r="N655" s="4" t="s">
        <v>435</v>
      </c>
      <c r="O655" s="4"/>
      <c r="P655" s="4"/>
      <c r="Q655" s="33" t="s">
        <v>1863</v>
      </c>
      <c r="R655" s="33" t="s">
        <v>44</v>
      </c>
      <c r="S655" s="35">
        <v>845</v>
      </c>
      <c r="T655" s="33" t="s">
        <v>469</v>
      </c>
      <c r="U655" s="33" t="s">
        <v>42</v>
      </c>
      <c r="V655" s="35" t="s">
        <v>42</v>
      </c>
      <c r="W655" s="4" t="s">
        <v>1864</v>
      </c>
      <c r="X655" s="4" t="s">
        <v>42</v>
      </c>
      <c r="Y655" s="33" t="s">
        <v>446</v>
      </c>
      <c r="Z655" s="33" t="s">
        <v>446</v>
      </c>
      <c r="AA655" s="4" t="s">
        <v>474</v>
      </c>
      <c r="AB655" s="33" t="s">
        <v>425</v>
      </c>
      <c r="AC655" s="33" t="s">
        <v>42</v>
      </c>
    </row>
    <row r="656" spans="1:29" ht="65.25" customHeight="1">
      <c r="A656" s="4" t="s">
        <v>359</v>
      </c>
      <c r="B656" s="25" t="s">
        <v>360</v>
      </c>
      <c r="C656" s="4"/>
      <c r="D656" s="4"/>
      <c r="E656" s="4" t="s">
        <v>361</v>
      </c>
      <c r="F656" s="4" t="s">
        <v>361</v>
      </c>
      <c r="G656" s="33" t="s">
        <v>42</v>
      </c>
      <c r="H656" s="33" t="s">
        <v>1865</v>
      </c>
      <c r="I656" s="4" t="s">
        <v>1866</v>
      </c>
      <c r="J656" s="4" t="s">
        <v>13</v>
      </c>
      <c r="K656" s="4" t="s">
        <v>420</v>
      </c>
      <c r="L656" s="4"/>
      <c r="M656" s="4" t="s">
        <v>635</v>
      </c>
      <c r="N656" s="4" t="s">
        <v>422</v>
      </c>
      <c r="O656" s="4"/>
      <c r="P656" s="4"/>
      <c r="Q656" s="33" t="s">
        <v>1863</v>
      </c>
      <c r="R656" s="33" t="s">
        <v>44</v>
      </c>
      <c r="S656" s="35">
        <v>7839</v>
      </c>
      <c r="T656" s="33" t="s">
        <v>469</v>
      </c>
      <c r="U656" s="33" t="s">
        <v>42</v>
      </c>
      <c r="V656" s="35" t="s">
        <v>42</v>
      </c>
      <c r="W656" s="4" t="s">
        <v>1867</v>
      </c>
      <c r="X656" s="4" t="s">
        <v>142</v>
      </c>
      <c r="Y656" s="33" t="s">
        <v>446</v>
      </c>
      <c r="Z656" s="33" t="s">
        <v>446</v>
      </c>
      <c r="AA656" s="4" t="s">
        <v>474</v>
      </c>
      <c r="AB656" s="33" t="s">
        <v>425</v>
      </c>
      <c r="AC656" s="33" t="s">
        <v>42</v>
      </c>
    </row>
    <row r="657" spans="1:29" ht="65.25" customHeight="1">
      <c r="A657" s="4" t="s">
        <v>359</v>
      </c>
      <c r="B657" s="25" t="s">
        <v>360</v>
      </c>
      <c r="C657" s="4"/>
      <c r="D657" s="4"/>
      <c r="E657" s="4" t="s">
        <v>361</v>
      </c>
      <c r="F657" s="4" t="s">
        <v>361</v>
      </c>
      <c r="G657" s="33" t="s">
        <v>42</v>
      </c>
      <c r="H657" s="33" t="s">
        <v>1868</v>
      </c>
      <c r="I657" s="4" t="s">
        <v>1869</v>
      </c>
      <c r="J657" s="4" t="s">
        <v>557</v>
      </c>
      <c r="K657" s="4"/>
      <c r="L657" s="4"/>
      <c r="M657" s="4" t="s">
        <v>601</v>
      </c>
      <c r="N657" s="4"/>
      <c r="O657" s="4"/>
      <c r="P657" s="4"/>
      <c r="Q657" s="33" t="s">
        <v>1863</v>
      </c>
      <c r="R657" s="33" t="s">
        <v>44</v>
      </c>
      <c r="S657" s="35">
        <v>61</v>
      </c>
      <c r="T657" s="33" t="s">
        <v>469</v>
      </c>
      <c r="U657" s="33" t="s">
        <v>42</v>
      </c>
      <c r="V657" s="35" t="s">
        <v>42</v>
      </c>
      <c r="W657" s="45" t="s">
        <v>1333</v>
      </c>
      <c r="X657" s="4" t="s">
        <v>31</v>
      </c>
      <c r="Y657" s="33" t="s">
        <v>446</v>
      </c>
      <c r="Z657" s="33" t="s">
        <v>446</v>
      </c>
      <c r="AA657" s="4" t="s">
        <v>474</v>
      </c>
      <c r="AB657" s="33" t="s">
        <v>425</v>
      </c>
      <c r="AC657" s="33" t="s">
        <v>42</v>
      </c>
    </row>
    <row r="658" spans="1:29" s="4" customFormat="1" ht="65.25" customHeight="1">
      <c r="A658" s="4" t="s">
        <v>366</v>
      </c>
      <c r="B658" s="16" t="s">
        <v>367</v>
      </c>
      <c r="E658" s="4" t="s">
        <v>368</v>
      </c>
      <c r="F658" s="33" t="s">
        <v>368</v>
      </c>
      <c r="G658" s="33" t="s">
        <v>42</v>
      </c>
      <c r="H658" s="33" t="s">
        <v>1870</v>
      </c>
      <c r="I658" s="4" t="s">
        <v>1871</v>
      </c>
      <c r="J658" s="4" t="s">
        <v>13</v>
      </c>
      <c r="M658" s="4" t="s">
        <v>1084</v>
      </c>
      <c r="Q658" s="33" t="s">
        <v>1872</v>
      </c>
      <c r="R658" s="33" t="s">
        <v>42</v>
      </c>
      <c r="S658" s="33" t="s">
        <v>32</v>
      </c>
      <c r="T658" s="33" t="s">
        <v>42</v>
      </c>
      <c r="U658" s="33" t="s">
        <v>42</v>
      </c>
      <c r="V658" s="33" t="s">
        <v>42</v>
      </c>
      <c r="W658" s="4" t="s">
        <v>42</v>
      </c>
      <c r="X658" s="4" t="s">
        <v>42</v>
      </c>
      <c r="Y658" s="33" t="s">
        <v>425</v>
      </c>
      <c r="Z658" s="33" t="s">
        <v>425</v>
      </c>
      <c r="AA658" s="33" t="s">
        <v>42</v>
      </c>
      <c r="AB658" s="33" t="s">
        <v>425</v>
      </c>
      <c r="AC658" s="33" t="s">
        <v>42</v>
      </c>
    </row>
    <row r="659" spans="1:29" s="4" customFormat="1" ht="65.25" customHeight="1">
      <c r="A659" s="4" t="s">
        <v>366</v>
      </c>
      <c r="B659" s="16" t="s">
        <v>367</v>
      </c>
      <c r="E659" s="4" t="s">
        <v>368</v>
      </c>
      <c r="F659" s="33" t="s">
        <v>368</v>
      </c>
      <c r="G659" s="33" t="s">
        <v>42</v>
      </c>
      <c r="H659" s="33" t="s">
        <v>1873</v>
      </c>
      <c r="I659" s="4" t="s">
        <v>1871</v>
      </c>
      <c r="J659" s="4" t="s">
        <v>16</v>
      </c>
      <c r="M659" s="4" t="s">
        <v>598</v>
      </c>
      <c r="Q659" s="33" t="s">
        <v>1872</v>
      </c>
      <c r="R659" s="33" t="s">
        <v>42</v>
      </c>
      <c r="S659" s="33" t="s">
        <v>32</v>
      </c>
      <c r="T659" s="33" t="s">
        <v>42</v>
      </c>
      <c r="U659" s="33" t="s">
        <v>42</v>
      </c>
      <c r="V659" s="33" t="s">
        <v>42</v>
      </c>
      <c r="W659" s="4" t="s">
        <v>42</v>
      </c>
      <c r="X659" s="4" t="s">
        <v>42</v>
      </c>
      <c r="Y659" s="33" t="s">
        <v>425</v>
      </c>
      <c r="Z659" s="33" t="s">
        <v>425</v>
      </c>
      <c r="AA659" s="33" t="s">
        <v>42</v>
      </c>
      <c r="AB659" s="33" t="s">
        <v>425</v>
      </c>
      <c r="AC659" s="33" t="s">
        <v>42</v>
      </c>
    </row>
    <row r="660" spans="1:29" s="4" customFormat="1" ht="65.25" customHeight="1">
      <c r="A660" s="4" t="s">
        <v>366</v>
      </c>
      <c r="B660" s="16" t="s">
        <v>367</v>
      </c>
      <c r="E660" s="4" t="s">
        <v>368</v>
      </c>
      <c r="F660" s="33" t="s">
        <v>368</v>
      </c>
      <c r="G660" s="33" t="s">
        <v>42</v>
      </c>
      <c r="H660" s="33" t="s">
        <v>1874</v>
      </c>
      <c r="I660" s="4" t="s">
        <v>1871</v>
      </c>
      <c r="J660" s="4" t="s">
        <v>15</v>
      </c>
      <c r="M660" s="4" t="s">
        <v>579</v>
      </c>
      <c r="Q660" s="33" t="s">
        <v>1872</v>
      </c>
      <c r="R660" s="33" t="s">
        <v>42</v>
      </c>
      <c r="S660" s="33" t="s">
        <v>32</v>
      </c>
      <c r="T660" s="33" t="s">
        <v>42</v>
      </c>
      <c r="U660" s="33" t="s">
        <v>42</v>
      </c>
      <c r="V660" s="33" t="s">
        <v>42</v>
      </c>
      <c r="W660" s="4" t="s">
        <v>42</v>
      </c>
      <c r="X660" s="4" t="s">
        <v>42</v>
      </c>
      <c r="Y660" s="33" t="s">
        <v>425</v>
      </c>
      <c r="Z660" s="33" t="s">
        <v>425</v>
      </c>
      <c r="AA660" s="33" t="s">
        <v>42</v>
      </c>
      <c r="AB660" s="33" t="s">
        <v>425</v>
      </c>
      <c r="AC660" s="33" t="s">
        <v>42</v>
      </c>
    </row>
    <row r="661" spans="1:29" s="4" customFormat="1" ht="65.25" customHeight="1">
      <c r="A661" s="4" t="s">
        <v>366</v>
      </c>
      <c r="B661" s="16" t="s">
        <v>367</v>
      </c>
      <c r="E661" s="4" t="s">
        <v>368</v>
      </c>
      <c r="F661" s="33" t="s">
        <v>368</v>
      </c>
      <c r="G661" s="33" t="s">
        <v>42</v>
      </c>
      <c r="H661" s="33" t="s">
        <v>1875</v>
      </c>
      <c r="I661" s="4" t="s">
        <v>1871</v>
      </c>
      <c r="J661" s="4" t="s">
        <v>15</v>
      </c>
      <c r="M661" s="4" t="s">
        <v>579</v>
      </c>
      <c r="Q661" s="33" t="s">
        <v>1872</v>
      </c>
      <c r="R661" s="33" t="s">
        <v>42</v>
      </c>
      <c r="S661" s="33" t="s">
        <v>32</v>
      </c>
      <c r="T661" s="33" t="s">
        <v>42</v>
      </c>
      <c r="U661" s="33" t="s">
        <v>42</v>
      </c>
      <c r="V661" s="33" t="s">
        <v>42</v>
      </c>
      <c r="W661" s="4" t="s">
        <v>42</v>
      </c>
      <c r="X661" s="4" t="s">
        <v>42</v>
      </c>
      <c r="Y661" s="33" t="s">
        <v>425</v>
      </c>
      <c r="Z661" s="33" t="s">
        <v>425</v>
      </c>
      <c r="AA661" s="33" t="s">
        <v>42</v>
      </c>
      <c r="AB661" s="33" t="s">
        <v>425</v>
      </c>
      <c r="AC661" s="33" t="s">
        <v>42</v>
      </c>
    </row>
    <row r="662" spans="1:29" s="4" customFormat="1" ht="65.25" customHeight="1">
      <c r="A662" s="4" t="s">
        <v>366</v>
      </c>
      <c r="B662" s="16" t="s">
        <v>367</v>
      </c>
      <c r="E662" s="4" t="s">
        <v>368</v>
      </c>
      <c r="F662" s="33" t="s">
        <v>368</v>
      </c>
      <c r="G662" s="33" t="s">
        <v>42</v>
      </c>
      <c r="H662" s="33" t="s">
        <v>1876</v>
      </c>
      <c r="I662" s="4" t="s">
        <v>1871</v>
      </c>
      <c r="J662" s="4" t="s">
        <v>420</v>
      </c>
      <c r="M662" s="4" t="s">
        <v>440</v>
      </c>
      <c r="Q662" s="33" t="s">
        <v>1872</v>
      </c>
      <c r="R662" s="33" t="s">
        <v>42</v>
      </c>
      <c r="S662" s="33" t="s">
        <v>32</v>
      </c>
      <c r="T662" s="33" t="s">
        <v>42</v>
      </c>
      <c r="U662" s="33" t="s">
        <v>42</v>
      </c>
      <c r="V662" s="33" t="s">
        <v>42</v>
      </c>
      <c r="W662" s="4" t="s">
        <v>42</v>
      </c>
      <c r="X662" s="4" t="s">
        <v>42</v>
      </c>
      <c r="Y662" s="33" t="s">
        <v>425</v>
      </c>
      <c r="Z662" s="33" t="s">
        <v>425</v>
      </c>
      <c r="AA662" s="33" t="s">
        <v>42</v>
      </c>
      <c r="AB662" s="33" t="s">
        <v>425</v>
      </c>
      <c r="AC662" s="33" t="s">
        <v>42</v>
      </c>
    </row>
    <row r="663" spans="1:29" s="4" customFormat="1" ht="65.25" customHeight="1">
      <c r="A663" s="4" t="s">
        <v>366</v>
      </c>
      <c r="B663" s="16" t="s">
        <v>367</v>
      </c>
      <c r="E663" s="4" t="s">
        <v>368</v>
      </c>
      <c r="F663" s="33" t="s">
        <v>368</v>
      </c>
      <c r="G663" s="33" t="s">
        <v>42</v>
      </c>
      <c r="H663" s="33" t="s">
        <v>1877</v>
      </c>
      <c r="I663" s="4" t="s">
        <v>1871</v>
      </c>
      <c r="J663" s="4" t="s">
        <v>420</v>
      </c>
      <c r="M663" s="4" t="s">
        <v>440</v>
      </c>
      <c r="Q663" s="33" t="s">
        <v>1872</v>
      </c>
      <c r="R663" s="33" t="s">
        <v>42</v>
      </c>
      <c r="S663" s="33" t="s">
        <v>32</v>
      </c>
      <c r="T663" s="33" t="s">
        <v>42</v>
      </c>
      <c r="U663" s="33" t="s">
        <v>42</v>
      </c>
      <c r="V663" s="33" t="s">
        <v>42</v>
      </c>
      <c r="W663" s="4" t="s">
        <v>42</v>
      </c>
      <c r="X663" s="4" t="s">
        <v>42</v>
      </c>
      <c r="Y663" s="33" t="s">
        <v>425</v>
      </c>
      <c r="Z663" s="33" t="s">
        <v>425</v>
      </c>
      <c r="AA663" s="33" t="s">
        <v>42</v>
      </c>
      <c r="AB663" s="33" t="s">
        <v>425</v>
      </c>
      <c r="AC663" s="33" t="s">
        <v>42</v>
      </c>
    </row>
    <row r="664" spans="1:29" s="4" customFormat="1" ht="65.25" customHeight="1">
      <c r="A664" s="4" t="s">
        <v>366</v>
      </c>
      <c r="B664" s="16" t="s">
        <v>367</v>
      </c>
      <c r="E664" s="4" t="s">
        <v>368</v>
      </c>
      <c r="F664" s="33" t="s">
        <v>368</v>
      </c>
      <c r="G664" s="33" t="s">
        <v>42</v>
      </c>
      <c r="H664" s="33" t="s">
        <v>1878</v>
      </c>
      <c r="I664" s="4" t="s">
        <v>1871</v>
      </c>
      <c r="J664" s="4" t="s">
        <v>420</v>
      </c>
      <c r="M664" s="4" t="s">
        <v>493</v>
      </c>
      <c r="Q664" s="33" t="s">
        <v>1872</v>
      </c>
      <c r="R664" s="33" t="s">
        <v>42</v>
      </c>
      <c r="S664" s="33" t="s">
        <v>32</v>
      </c>
      <c r="T664" s="33" t="s">
        <v>42</v>
      </c>
      <c r="U664" s="33" t="s">
        <v>42</v>
      </c>
      <c r="V664" s="33" t="s">
        <v>42</v>
      </c>
      <c r="W664" s="4" t="s">
        <v>42</v>
      </c>
      <c r="X664" s="4" t="s">
        <v>42</v>
      </c>
      <c r="Y664" s="33" t="s">
        <v>425</v>
      </c>
      <c r="Z664" s="33" t="s">
        <v>425</v>
      </c>
      <c r="AA664" s="33" t="s">
        <v>42</v>
      </c>
      <c r="AB664" s="33" t="s">
        <v>425</v>
      </c>
      <c r="AC664" s="33" t="s">
        <v>42</v>
      </c>
    </row>
    <row r="665" spans="1:29" s="4" customFormat="1" ht="65.25" customHeight="1">
      <c r="A665" s="4" t="s">
        <v>366</v>
      </c>
      <c r="B665" s="16" t="s">
        <v>367</v>
      </c>
      <c r="E665" s="4" t="s">
        <v>368</v>
      </c>
      <c r="F665" s="33" t="s">
        <v>368</v>
      </c>
      <c r="G665" s="33" t="s">
        <v>42</v>
      </c>
      <c r="H665" s="33" t="s">
        <v>1879</v>
      </c>
      <c r="I665" s="4" t="s">
        <v>1267</v>
      </c>
      <c r="J665" s="4" t="s">
        <v>16</v>
      </c>
      <c r="M665" s="4" t="s">
        <v>650</v>
      </c>
      <c r="N665" s="4" t="s">
        <v>598</v>
      </c>
      <c r="Q665" s="33" t="s">
        <v>1872</v>
      </c>
      <c r="R665" s="33" t="s">
        <v>42</v>
      </c>
      <c r="S665" s="33" t="s">
        <v>32</v>
      </c>
      <c r="T665" s="33" t="s">
        <v>42</v>
      </c>
      <c r="U665" s="33" t="s">
        <v>42</v>
      </c>
      <c r="V665" s="33" t="s">
        <v>42</v>
      </c>
      <c r="W665" s="4" t="s">
        <v>42</v>
      </c>
      <c r="X665" s="4" t="s">
        <v>42</v>
      </c>
      <c r="Y665" s="33" t="s">
        <v>425</v>
      </c>
      <c r="Z665" s="33" t="s">
        <v>425</v>
      </c>
      <c r="AA665" s="33" t="s">
        <v>42</v>
      </c>
      <c r="AB665" s="33" t="s">
        <v>425</v>
      </c>
      <c r="AC665" s="33" t="s">
        <v>42</v>
      </c>
    </row>
    <row r="666" spans="1:29" s="4" customFormat="1" ht="65.25" customHeight="1">
      <c r="A666" s="4" t="s">
        <v>366</v>
      </c>
      <c r="B666" s="16" t="s">
        <v>367</v>
      </c>
      <c r="E666" s="4" t="s">
        <v>368</v>
      </c>
      <c r="F666" s="33" t="s">
        <v>368</v>
      </c>
      <c r="G666" s="33" t="s">
        <v>42</v>
      </c>
      <c r="H666" s="33" t="s">
        <v>1880</v>
      </c>
      <c r="I666" s="4" t="s">
        <v>1267</v>
      </c>
      <c r="J666" s="4" t="s">
        <v>16</v>
      </c>
      <c r="M666" s="4" t="s">
        <v>580</v>
      </c>
      <c r="Q666" s="33" t="s">
        <v>1872</v>
      </c>
      <c r="R666" s="33" t="s">
        <v>42</v>
      </c>
      <c r="S666" s="33" t="s">
        <v>32</v>
      </c>
      <c r="T666" s="33" t="s">
        <v>42</v>
      </c>
      <c r="U666" s="33" t="s">
        <v>42</v>
      </c>
      <c r="V666" s="33" t="s">
        <v>42</v>
      </c>
      <c r="W666" s="4" t="s">
        <v>42</v>
      </c>
      <c r="X666" s="4" t="s">
        <v>42</v>
      </c>
      <c r="Y666" s="33" t="s">
        <v>425</v>
      </c>
      <c r="Z666" s="33" t="s">
        <v>425</v>
      </c>
      <c r="AA666" s="33" t="s">
        <v>42</v>
      </c>
      <c r="AB666" s="33" t="s">
        <v>425</v>
      </c>
      <c r="AC666" s="33" t="s">
        <v>42</v>
      </c>
    </row>
    <row r="667" spans="1:29" s="4" customFormat="1" ht="65.25" customHeight="1">
      <c r="A667" s="4" t="s">
        <v>366</v>
      </c>
      <c r="B667" s="16" t="s">
        <v>367</v>
      </c>
      <c r="E667" s="4" t="s">
        <v>368</v>
      </c>
      <c r="F667" s="33" t="s">
        <v>368</v>
      </c>
      <c r="G667" s="33" t="s">
        <v>42</v>
      </c>
      <c r="H667" s="33" t="s">
        <v>1881</v>
      </c>
      <c r="I667" s="4" t="s">
        <v>1267</v>
      </c>
      <c r="J667" s="4" t="s">
        <v>557</v>
      </c>
      <c r="M667" s="4" t="s">
        <v>661</v>
      </c>
      <c r="N667" s="4" t="s">
        <v>601</v>
      </c>
      <c r="Q667" s="33" t="s">
        <v>1872</v>
      </c>
      <c r="R667" s="33" t="s">
        <v>42</v>
      </c>
      <c r="S667" s="33" t="s">
        <v>32</v>
      </c>
      <c r="T667" s="33" t="s">
        <v>42</v>
      </c>
      <c r="U667" s="33" t="s">
        <v>42</v>
      </c>
      <c r="V667" s="33" t="s">
        <v>42</v>
      </c>
      <c r="W667" s="4" t="s">
        <v>42</v>
      </c>
      <c r="X667" s="4" t="s">
        <v>42</v>
      </c>
      <c r="Y667" s="33" t="s">
        <v>425</v>
      </c>
      <c r="Z667" s="33" t="s">
        <v>425</v>
      </c>
      <c r="AA667" s="33" t="s">
        <v>42</v>
      </c>
      <c r="AB667" s="33" t="s">
        <v>425</v>
      </c>
      <c r="AC667" s="33" t="s">
        <v>42</v>
      </c>
    </row>
    <row r="668" spans="1:29" s="4" customFormat="1" ht="65.25" customHeight="1">
      <c r="A668" s="4" t="s">
        <v>366</v>
      </c>
      <c r="B668" s="16" t="s">
        <v>367</v>
      </c>
      <c r="E668" s="4" t="s">
        <v>368</v>
      </c>
      <c r="F668" s="33" t="s">
        <v>368</v>
      </c>
      <c r="G668" s="33" t="s">
        <v>42</v>
      </c>
      <c r="H668" s="33" t="s">
        <v>1882</v>
      </c>
      <c r="I668" s="4" t="s">
        <v>1267</v>
      </c>
      <c r="J668" s="4" t="s">
        <v>17</v>
      </c>
      <c r="K668" s="4" t="s">
        <v>420</v>
      </c>
      <c r="M668" s="4" t="s">
        <v>808</v>
      </c>
      <c r="N668" s="4" t="s">
        <v>528</v>
      </c>
      <c r="Q668" s="33" t="s">
        <v>1872</v>
      </c>
      <c r="R668" s="33" t="s">
        <v>42</v>
      </c>
      <c r="S668" s="33" t="s">
        <v>32</v>
      </c>
      <c r="T668" s="33" t="s">
        <v>42</v>
      </c>
      <c r="U668" s="33" t="s">
        <v>42</v>
      </c>
      <c r="V668" s="33" t="s">
        <v>42</v>
      </c>
      <c r="W668" s="4" t="s">
        <v>42</v>
      </c>
      <c r="X668" s="4" t="s">
        <v>42</v>
      </c>
      <c r="Y668" s="33" t="s">
        <v>425</v>
      </c>
      <c r="Z668" s="33" t="s">
        <v>425</v>
      </c>
      <c r="AA668" s="33" t="s">
        <v>42</v>
      </c>
      <c r="AB668" s="33" t="s">
        <v>425</v>
      </c>
      <c r="AC668" s="33" t="s">
        <v>42</v>
      </c>
    </row>
    <row r="669" spans="1:29" ht="65.25" customHeight="1">
      <c r="A669" s="4" t="s">
        <v>287</v>
      </c>
      <c r="B669" s="24" t="s">
        <v>288</v>
      </c>
      <c r="C669" s="4"/>
      <c r="D669" s="4"/>
      <c r="E669" s="52" t="s">
        <v>289</v>
      </c>
      <c r="F669" s="4" t="s">
        <v>289</v>
      </c>
      <c r="G669" s="33" t="s">
        <v>42</v>
      </c>
      <c r="H669" s="33" t="s">
        <v>1883</v>
      </c>
      <c r="I669" s="4" t="s">
        <v>427</v>
      </c>
      <c r="J669" s="4" t="s">
        <v>13</v>
      </c>
      <c r="K669" s="4"/>
      <c r="L669" s="4"/>
      <c r="M669" s="4" t="s">
        <v>428</v>
      </c>
      <c r="N669" s="4"/>
      <c r="O669" s="4"/>
      <c r="P669" s="4"/>
      <c r="Q669" s="33" t="s">
        <v>1884</v>
      </c>
      <c r="R669" s="33" t="s">
        <v>32</v>
      </c>
      <c r="S669" s="35">
        <v>615</v>
      </c>
      <c r="T669" s="33">
        <v>2035</v>
      </c>
      <c r="U669" s="35">
        <v>1537.5</v>
      </c>
      <c r="V669" s="33">
        <v>2050</v>
      </c>
      <c r="W669" s="4" t="s">
        <v>32</v>
      </c>
      <c r="X669" s="4" t="s">
        <v>42</v>
      </c>
      <c r="Y669" s="33" t="s">
        <v>424</v>
      </c>
      <c r="Z669" s="33" t="s">
        <v>425</v>
      </c>
      <c r="AA669" s="33" t="s">
        <v>42</v>
      </c>
      <c r="AB669" s="33" t="s">
        <v>425</v>
      </c>
      <c r="AC669" s="33" t="s">
        <v>42</v>
      </c>
    </row>
    <row r="670" spans="1:29" ht="65.25" customHeight="1">
      <c r="A670" s="4" t="s">
        <v>287</v>
      </c>
      <c r="B670" s="24" t="s">
        <v>288</v>
      </c>
      <c r="C670" s="4"/>
      <c r="D670" s="4"/>
      <c r="E670" s="52" t="s">
        <v>289</v>
      </c>
      <c r="F670" s="4" t="s">
        <v>289</v>
      </c>
      <c r="G670" s="33" t="s">
        <v>42</v>
      </c>
      <c r="H670" s="33" t="s">
        <v>1885</v>
      </c>
      <c r="I670" s="4" t="s">
        <v>1453</v>
      </c>
      <c r="J670" s="4" t="s">
        <v>13</v>
      </c>
      <c r="K670" s="4"/>
      <c r="L670" s="4"/>
      <c r="M670" s="4" t="s">
        <v>428</v>
      </c>
      <c r="N670" s="4"/>
      <c r="O670" s="4"/>
      <c r="P670" s="4"/>
      <c r="Q670" s="33" t="s">
        <v>1884</v>
      </c>
      <c r="R670" s="33" t="s">
        <v>32</v>
      </c>
      <c r="S670" s="35">
        <v>236</v>
      </c>
      <c r="T670" s="33">
        <v>2035</v>
      </c>
      <c r="U670" s="35">
        <v>590</v>
      </c>
      <c r="V670" s="33">
        <v>2050</v>
      </c>
      <c r="W670" s="4" t="s">
        <v>32</v>
      </c>
      <c r="X670" s="4" t="s">
        <v>42</v>
      </c>
      <c r="Y670" s="33" t="s">
        <v>424</v>
      </c>
      <c r="Z670" s="33" t="s">
        <v>425</v>
      </c>
      <c r="AA670" s="33" t="s">
        <v>42</v>
      </c>
      <c r="AB670" s="33" t="s">
        <v>425</v>
      </c>
      <c r="AC670" s="33" t="s">
        <v>42</v>
      </c>
    </row>
    <row r="671" spans="1:29" ht="65.25" customHeight="1">
      <c r="A671" s="4" t="s">
        <v>287</v>
      </c>
      <c r="B671" s="24" t="s">
        <v>288</v>
      </c>
      <c r="C671" s="4"/>
      <c r="D671" s="4"/>
      <c r="E671" s="52" t="s">
        <v>289</v>
      </c>
      <c r="F671" s="4" t="s">
        <v>289</v>
      </c>
      <c r="G671" s="33" t="s">
        <v>42</v>
      </c>
      <c r="H671" s="33" t="s">
        <v>1886</v>
      </c>
      <c r="I671" s="4" t="s">
        <v>1887</v>
      </c>
      <c r="J671" s="4" t="s">
        <v>13</v>
      </c>
      <c r="K671" s="4" t="s">
        <v>420</v>
      </c>
      <c r="L671" s="4"/>
      <c r="M671" s="4" t="s">
        <v>428</v>
      </c>
      <c r="N671" s="4"/>
      <c r="O671" s="4"/>
      <c r="P671" s="4"/>
      <c r="Q671" s="33" t="s">
        <v>1884</v>
      </c>
      <c r="R671" s="33" t="s">
        <v>32</v>
      </c>
      <c r="S671" s="35">
        <v>442</v>
      </c>
      <c r="T671" s="33">
        <v>2035</v>
      </c>
      <c r="U671" s="35">
        <v>1105</v>
      </c>
      <c r="V671" s="33">
        <v>2050</v>
      </c>
      <c r="W671" s="4" t="s">
        <v>32</v>
      </c>
      <c r="X671" s="4" t="s">
        <v>42</v>
      </c>
      <c r="Y671" s="33" t="s">
        <v>424</v>
      </c>
      <c r="Z671" s="33" t="s">
        <v>425</v>
      </c>
      <c r="AA671" s="33" t="s">
        <v>42</v>
      </c>
      <c r="AB671" s="33" t="s">
        <v>425</v>
      </c>
      <c r="AC671" s="33" t="s">
        <v>42</v>
      </c>
    </row>
    <row r="672" spans="1:29" ht="65.25" customHeight="1">
      <c r="A672" s="4" t="s">
        <v>287</v>
      </c>
      <c r="B672" s="24" t="s">
        <v>288</v>
      </c>
      <c r="C672" s="4"/>
      <c r="D672" s="4"/>
      <c r="E672" s="52" t="s">
        <v>289</v>
      </c>
      <c r="F672" s="4" t="s">
        <v>289</v>
      </c>
      <c r="G672" s="33" t="s">
        <v>42</v>
      </c>
      <c r="H672" s="33" t="s">
        <v>1888</v>
      </c>
      <c r="I672" s="4" t="s">
        <v>1215</v>
      </c>
      <c r="J672" s="4" t="s">
        <v>13</v>
      </c>
      <c r="K672" s="4"/>
      <c r="L672" s="4"/>
      <c r="M672" s="4" t="s">
        <v>527</v>
      </c>
      <c r="N672" s="4" t="s">
        <v>472</v>
      </c>
      <c r="O672" s="4"/>
      <c r="P672" s="4"/>
      <c r="Q672" s="33" t="s">
        <v>1889</v>
      </c>
      <c r="R672" s="33" t="s">
        <v>32</v>
      </c>
      <c r="S672" s="35">
        <v>372.8</v>
      </c>
      <c r="T672" s="33">
        <v>2035</v>
      </c>
      <c r="U672" s="35">
        <v>932</v>
      </c>
      <c r="V672" s="33">
        <v>2050</v>
      </c>
      <c r="W672" s="4" t="s">
        <v>32</v>
      </c>
      <c r="X672" s="4" t="s">
        <v>42</v>
      </c>
      <c r="Y672" s="33" t="s">
        <v>424</v>
      </c>
      <c r="Z672" s="33" t="s">
        <v>425</v>
      </c>
      <c r="AA672" s="33" t="s">
        <v>42</v>
      </c>
      <c r="AB672" s="33" t="s">
        <v>425</v>
      </c>
      <c r="AC672" s="33" t="s">
        <v>42</v>
      </c>
    </row>
    <row r="673" spans="1:29" ht="65.25" customHeight="1">
      <c r="A673" s="4" t="s">
        <v>287</v>
      </c>
      <c r="B673" s="24" t="s">
        <v>288</v>
      </c>
      <c r="C673" s="4"/>
      <c r="D673" s="4"/>
      <c r="E673" s="52" t="s">
        <v>289</v>
      </c>
      <c r="F673" s="4" t="s">
        <v>289</v>
      </c>
      <c r="G673" s="33" t="s">
        <v>42</v>
      </c>
      <c r="H673" s="33" t="s">
        <v>1890</v>
      </c>
      <c r="I673" s="4" t="s">
        <v>910</v>
      </c>
      <c r="J673" s="4" t="s">
        <v>420</v>
      </c>
      <c r="K673" s="4"/>
      <c r="L673" s="4"/>
      <c r="M673" s="4" t="s">
        <v>423</v>
      </c>
      <c r="N673" s="4" t="s">
        <v>435</v>
      </c>
      <c r="O673" s="4"/>
      <c r="P673" s="4"/>
      <c r="Q673" s="33" t="s">
        <v>1891</v>
      </c>
      <c r="R673" s="33" t="s">
        <v>42</v>
      </c>
      <c r="S673" s="33" t="s">
        <v>32</v>
      </c>
      <c r="T673" s="35" t="s">
        <v>42</v>
      </c>
      <c r="U673" s="33" t="s">
        <v>42</v>
      </c>
      <c r="V673" s="35" t="s">
        <v>42</v>
      </c>
      <c r="W673" s="4" t="s">
        <v>42</v>
      </c>
      <c r="X673" s="4" t="s">
        <v>42</v>
      </c>
      <c r="Y673" s="33" t="s">
        <v>424</v>
      </c>
      <c r="Z673" s="33" t="s">
        <v>425</v>
      </c>
      <c r="AA673" s="33" t="s">
        <v>42</v>
      </c>
      <c r="AB673" s="33" t="s">
        <v>425</v>
      </c>
      <c r="AC673" s="33" t="s">
        <v>42</v>
      </c>
    </row>
    <row r="674" spans="1:29" ht="65.25" customHeight="1">
      <c r="A674" s="4" t="s">
        <v>287</v>
      </c>
      <c r="B674" s="24" t="s">
        <v>288</v>
      </c>
      <c r="C674" s="4"/>
      <c r="D674" s="4"/>
      <c r="E674" s="52" t="s">
        <v>289</v>
      </c>
      <c r="F674" s="4" t="s">
        <v>289</v>
      </c>
      <c r="G674" s="33" t="s">
        <v>42</v>
      </c>
      <c r="H674" s="33" t="s">
        <v>1892</v>
      </c>
      <c r="I674" s="4" t="s">
        <v>563</v>
      </c>
      <c r="J674" s="4" t="s">
        <v>420</v>
      </c>
      <c r="K674" s="4"/>
      <c r="L674" s="4"/>
      <c r="M674" s="4" t="s">
        <v>461</v>
      </c>
      <c r="N674" s="4" t="s">
        <v>435</v>
      </c>
      <c r="O674" s="4" t="s">
        <v>493</v>
      </c>
      <c r="P674" s="4"/>
      <c r="Q674" s="33" t="s">
        <v>1891</v>
      </c>
      <c r="R674" s="33" t="s">
        <v>32</v>
      </c>
      <c r="S674" s="35">
        <v>97</v>
      </c>
      <c r="T674" s="33">
        <v>2035</v>
      </c>
      <c r="U674" s="35">
        <v>242.5</v>
      </c>
      <c r="V674" s="33">
        <v>2050</v>
      </c>
      <c r="W674" s="4" t="s">
        <v>32</v>
      </c>
      <c r="X674" s="4" t="s">
        <v>42</v>
      </c>
      <c r="Y674" s="33" t="s">
        <v>424</v>
      </c>
      <c r="Z674" s="33" t="s">
        <v>425</v>
      </c>
      <c r="AA674" s="33" t="s">
        <v>42</v>
      </c>
      <c r="AB674" s="33" t="s">
        <v>425</v>
      </c>
      <c r="AC674" s="33" t="s">
        <v>42</v>
      </c>
    </row>
    <row r="675" spans="1:29" ht="65.25" customHeight="1">
      <c r="A675" s="4" t="s">
        <v>287</v>
      </c>
      <c r="B675" s="24" t="s">
        <v>288</v>
      </c>
      <c r="C675" s="4"/>
      <c r="D675" s="4"/>
      <c r="E675" s="52" t="s">
        <v>289</v>
      </c>
      <c r="F675" s="4" t="s">
        <v>289</v>
      </c>
      <c r="G675" s="33" t="s">
        <v>42</v>
      </c>
      <c r="H675" s="33" t="s">
        <v>1893</v>
      </c>
      <c r="I675" s="4" t="s">
        <v>1894</v>
      </c>
      <c r="J675" s="4" t="s">
        <v>420</v>
      </c>
      <c r="K675" s="4"/>
      <c r="L675" s="4"/>
      <c r="M675" s="4" t="s">
        <v>423</v>
      </c>
      <c r="N675" s="4" t="s">
        <v>435</v>
      </c>
      <c r="O675" s="4"/>
      <c r="P675" s="4"/>
      <c r="Q675" s="33" t="s">
        <v>1891</v>
      </c>
      <c r="R675" s="33" t="s">
        <v>32</v>
      </c>
      <c r="S675" s="35">
        <v>91</v>
      </c>
      <c r="T675" s="33">
        <v>2035</v>
      </c>
      <c r="U675" s="35">
        <v>227.5</v>
      </c>
      <c r="V675" s="33">
        <v>2050</v>
      </c>
      <c r="W675" s="4" t="s">
        <v>32</v>
      </c>
      <c r="X675" s="4" t="s">
        <v>42</v>
      </c>
      <c r="Y675" s="33" t="s">
        <v>424</v>
      </c>
      <c r="Z675" s="33" t="s">
        <v>425</v>
      </c>
      <c r="AA675" s="33" t="s">
        <v>42</v>
      </c>
      <c r="AB675" s="33" t="s">
        <v>425</v>
      </c>
      <c r="AC675" s="33" t="s">
        <v>42</v>
      </c>
    </row>
    <row r="676" spans="1:29" ht="65.25" customHeight="1">
      <c r="A676" s="4" t="s">
        <v>287</v>
      </c>
      <c r="B676" s="24" t="s">
        <v>288</v>
      </c>
      <c r="C676" s="4"/>
      <c r="D676" s="4"/>
      <c r="E676" s="52" t="s">
        <v>289</v>
      </c>
      <c r="F676" s="4" t="s">
        <v>289</v>
      </c>
      <c r="G676" s="33" t="s">
        <v>42</v>
      </c>
      <c r="H676" s="33" t="s">
        <v>1895</v>
      </c>
      <c r="I676" s="4" t="s">
        <v>1896</v>
      </c>
      <c r="J676" s="4" t="s">
        <v>420</v>
      </c>
      <c r="K676" s="4"/>
      <c r="L676" s="4"/>
      <c r="M676" s="4" t="s">
        <v>435</v>
      </c>
      <c r="N676" s="4" t="s">
        <v>493</v>
      </c>
      <c r="O676" s="4" t="s">
        <v>423</v>
      </c>
      <c r="P676" s="4"/>
      <c r="Q676" s="33" t="s">
        <v>1891</v>
      </c>
      <c r="R676" s="33" t="s">
        <v>42</v>
      </c>
      <c r="S676" s="33" t="s">
        <v>32</v>
      </c>
      <c r="T676" s="35" t="s">
        <v>42</v>
      </c>
      <c r="U676" s="33" t="s">
        <v>42</v>
      </c>
      <c r="V676" s="35" t="s">
        <v>42</v>
      </c>
      <c r="W676" s="4" t="s">
        <v>42</v>
      </c>
      <c r="X676" s="4" t="s">
        <v>42</v>
      </c>
      <c r="Y676" s="33" t="s">
        <v>424</v>
      </c>
      <c r="Z676" s="33" t="s">
        <v>425</v>
      </c>
      <c r="AA676" s="33" t="s">
        <v>42</v>
      </c>
      <c r="AB676" s="33" t="s">
        <v>425</v>
      </c>
      <c r="AC676" s="33" t="s">
        <v>42</v>
      </c>
    </row>
    <row r="677" spans="1:29" ht="65.25" customHeight="1">
      <c r="A677" s="4" t="s">
        <v>287</v>
      </c>
      <c r="B677" s="24" t="s">
        <v>288</v>
      </c>
      <c r="C677" s="4"/>
      <c r="D677" s="4"/>
      <c r="E677" s="52" t="s">
        <v>289</v>
      </c>
      <c r="F677" s="4" t="s">
        <v>289</v>
      </c>
      <c r="G677" s="33" t="s">
        <v>42</v>
      </c>
      <c r="H677" s="33" t="s">
        <v>1897</v>
      </c>
      <c r="I677" s="4" t="s">
        <v>914</v>
      </c>
      <c r="J677" s="4" t="s">
        <v>420</v>
      </c>
      <c r="K677" s="4" t="s">
        <v>17</v>
      </c>
      <c r="L677" s="4"/>
      <c r="M677" s="4" t="s">
        <v>423</v>
      </c>
      <c r="N677" s="4" t="s">
        <v>551</v>
      </c>
      <c r="O677" s="4"/>
      <c r="P677" s="4"/>
      <c r="Q677" s="33" t="s">
        <v>1891</v>
      </c>
      <c r="R677" s="33" t="s">
        <v>42</v>
      </c>
      <c r="S677" s="33" t="s">
        <v>32</v>
      </c>
      <c r="T677" s="35" t="s">
        <v>42</v>
      </c>
      <c r="U677" s="33" t="s">
        <v>42</v>
      </c>
      <c r="V677" s="35" t="s">
        <v>42</v>
      </c>
      <c r="W677" s="4" t="s">
        <v>42</v>
      </c>
      <c r="X677" s="4" t="s">
        <v>42</v>
      </c>
      <c r="Y677" s="33" t="s">
        <v>424</v>
      </c>
      <c r="Z677" s="33" t="s">
        <v>425</v>
      </c>
      <c r="AA677" s="33" t="s">
        <v>42</v>
      </c>
      <c r="AB677" s="33" t="s">
        <v>425</v>
      </c>
      <c r="AC677" s="33" t="s">
        <v>42</v>
      </c>
    </row>
    <row r="678" spans="1:29" ht="65.25" customHeight="1">
      <c r="A678" s="4" t="s">
        <v>287</v>
      </c>
      <c r="B678" s="24" t="s">
        <v>288</v>
      </c>
      <c r="C678" s="4"/>
      <c r="D678" s="4"/>
      <c r="E678" s="52" t="s">
        <v>289</v>
      </c>
      <c r="F678" s="4" t="s">
        <v>289</v>
      </c>
      <c r="G678" s="33" t="s">
        <v>42</v>
      </c>
      <c r="H678" s="33" t="s">
        <v>1898</v>
      </c>
      <c r="I678" s="4" t="s">
        <v>1741</v>
      </c>
      <c r="J678" s="4" t="s">
        <v>557</v>
      </c>
      <c r="K678" s="4"/>
      <c r="L678" s="4"/>
      <c r="M678" s="4" t="s">
        <v>789</v>
      </c>
      <c r="N678" s="4"/>
      <c r="O678" s="4"/>
      <c r="P678" s="4"/>
      <c r="Q678" s="33" t="s">
        <v>1891</v>
      </c>
      <c r="R678" s="33" t="s">
        <v>42</v>
      </c>
      <c r="S678" s="33" t="s">
        <v>32</v>
      </c>
      <c r="T678" s="35" t="s">
        <v>42</v>
      </c>
      <c r="U678" s="33" t="s">
        <v>42</v>
      </c>
      <c r="V678" s="35" t="s">
        <v>42</v>
      </c>
      <c r="W678" s="4" t="s">
        <v>42</v>
      </c>
      <c r="X678" s="4" t="s">
        <v>42</v>
      </c>
      <c r="Y678" s="33" t="s">
        <v>424</v>
      </c>
      <c r="Z678" s="33" t="s">
        <v>425</v>
      </c>
      <c r="AA678" s="33" t="s">
        <v>42</v>
      </c>
      <c r="AB678" s="33" t="s">
        <v>425</v>
      </c>
      <c r="AC678" s="33" t="s">
        <v>42</v>
      </c>
    </row>
    <row r="679" spans="1:29" ht="65.25" customHeight="1">
      <c r="A679" s="4" t="s">
        <v>381</v>
      </c>
      <c r="B679" s="16" t="s">
        <v>382</v>
      </c>
      <c r="C679" s="33"/>
      <c r="D679" s="4"/>
      <c r="E679" s="4" t="s">
        <v>383</v>
      </c>
      <c r="F679" s="33" t="s">
        <v>383</v>
      </c>
      <c r="G679" s="33" t="s">
        <v>42</v>
      </c>
      <c r="H679" s="33" t="s">
        <v>1899</v>
      </c>
      <c r="I679" s="4" t="s">
        <v>1900</v>
      </c>
      <c r="J679" s="4" t="s">
        <v>13</v>
      </c>
      <c r="K679" s="4"/>
      <c r="L679" s="4"/>
      <c r="M679" s="4" t="s">
        <v>428</v>
      </c>
      <c r="N679" s="4" t="s">
        <v>472</v>
      </c>
      <c r="O679" s="4" t="s">
        <v>429</v>
      </c>
      <c r="P679" s="4"/>
      <c r="Q679" s="33" t="s">
        <v>1901</v>
      </c>
      <c r="R679" s="33" t="s">
        <v>42</v>
      </c>
      <c r="S679" s="33" t="s">
        <v>32</v>
      </c>
      <c r="T679" s="36" t="s">
        <v>42</v>
      </c>
      <c r="U679" s="33" t="s">
        <v>42</v>
      </c>
      <c r="V679" s="36" t="s">
        <v>42</v>
      </c>
      <c r="W679" s="4" t="s">
        <v>42</v>
      </c>
      <c r="X679" s="4" t="s">
        <v>42</v>
      </c>
      <c r="Y679" s="33" t="s">
        <v>424</v>
      </c>
      <c r="Z679" s="33" t="s">
        <v>425</v>
      </c>
      <c r="AA679" s="33" t="s">
        <v>42</v>
      </c>
      <c r="AB679" s="33" t="s">
        <v>425</v>
      </c>
      <c r="AC679" s="33" t="s">
        <v>42</v>
      </c>
    </row>
    <row r="680" spans="1:29" ht="65.25" customHeight="1">
      <c r="A680" s="4" t="s">
        <v>381</v>
      </c>
      <c r="B680" s="16" t="s">
        <v>382</v>
      </c>
      <c r="C680" s="33"/>
      <c r="D680" s="4"/>
      <c r="E680" s="4" t="s">
        <v>383</v>
      </c>
      <c r="F680" s="33" t="s">
        <v>383</v>
      </c>
      <c r="G680" s="33" t="s">
        <v>42</v>
      </c>
      <c r="H680" s="33" t="s">
        <v>1902</v>
      </c>
      <c r="I680" s="4" t="s">
        <v>1903</v>
      </c>
      <c r="J680" s="4" t="s">
        <v>420</v>
      </c>
      <c r="K680" s="4"/>
      <c r="L680" s="4"/>
      <c r="M680" s="4" t="s">
        <v>421</v>
      </c>
      <c r="N680" s="4" t="s">
        <v>461</v>
      </c>
      <c r="O680" s="4"/>
      <c r="P680" s="4"/>
      <c r="Q680" s="33" t="s">
        <v>1901</v>
      </c>
      <c r="R680" s="33" t="s">
        <v>42</v>
      </c>
      <c r="S680" s="33" t="s">
        <v>32</v>
      </c>
      <c r="T680" s="36" t="s">
        <v>42</v>
      </c>
      <c r="U680" s="33" t="s">
        <v>42</v>
      </c>
      <c r="V680" s="36" t="s">
        <v>42</v>
      </c>
      <c r="W680" s="4" t="s">
        <v>42</v>
      </c>
      <c r="X680" s="4" t="s">
        <v>42</v>
      </c>
      <c r="Y680" s="33" t="s">
        <v>424</v>
      </c>
      <c r="Z680" s="33" t="s">
        <v>425</v>
      </c>
      <c r="AA680" s="33" t="s">
        <v>42</v>
      </c>
      <c r="AB680" s="33" t="s">
        <v>425</v>
      </c>
      <c r="AC680" s="33" t="s">
        <v>42</v>
      </c>
    </row>
    <row r="681" spans="1:29" ht="65.25" customHeight="1">
      <c r="A681" s="4" t="s">
        <v>381</v>
      </c>
      <c r="B681" s="16" t="s">
        <v>382</v>
      </c>
      <c r="C681" s="33"/>
      <c r="D681" s="4"/>
      <c r="E681" s="4" t="s">
        <v>383</v>
      </c>
      <c r="F681" s="33" t="s">
        <v>383</v>
      </c>
      <c r="G681" s="33" t="s">
        <v>42</v>
      </c>
      <c r="H681" s="33" t="s">
        <v>1904</v>
      </c>
      <c r="I681" s="4" t="s">
        <v>546</v>
      </c>
      <c r="J681" s="4" t="s">
        <v>420</v>
      </c>
      <c r="K681" s="4"/>
      <c r="L681" s="4"/>
      <c r="M681" s="4" t="s">
        <v>421</v>
      </c>
      <c r="N681" s="4"/>
      <c r="O681" s="4"/>
      <c r="P681" s="4"/>
      <c r="Q681" s="33" t="s">
        <v>1901</v>
      </c>
      <c r="R681" s="33" t="s">
        <v>42</v>
      </c>
      <c r="S681" s="33" t="s">
        <v>32</v>
      </c>
      <c r="T681" s="36" t="s">
        <v>42</v>
      </c>
      <c r="U681" s="33" t="s">
        <v>42</v>
      </c>
      <c r="V681" s="36" t="s">
        <v>42</v>
      </c>
      <c r="W681" s="4" t="s">
        <v>42</v>
      </c>
      <c r="X681" s="4" t="s">
        <v>42</v>
      </c>
      <c r="Y681" s="33" t="s">
        <v>424</v>
      </c>
      <c r="Z681" s="33" t="s">
        <v>425</v>
      </c>
      <c r="AA681" s="33" t="s">
        <v>42</v>
      </c>
      <c r="AB681" s="33" t="s">
        <v>425</v>
      </c>
      <c r="AC681" s="33" t="s">
        <v>42</v>
      </c>
    </row>
    <row r="682" spans="1:29" ht="65.25" customHeight="1">
      <c r="A682" s="4" t="s">
        <v>381</v>
      </c>
      <c r="B682" s="16" t="s">
        <v>382</v>
      </c>
      <c r="C682" s="33"/>
      <c r="D682" s="4"/>
      <c r="E682" s="4" t="s">
        <v>383</v>
      </c>
      <c r="F682" s="33" t="s">
        <v>383</v>
      </c>
      <c r="G682" s="33" t="s">
        <v>42</v>
      </c>
      <c r="H682" s="33" t="s">
        <v>1905</v>
      </c>
      <c r="I682" s="4" t="s">
        <v>923</v>
      </c>
      <c r="J682" s="4" t="s">
        <v>13</v>
      </c>
      <c r="K682" s="4"/>
      <c r="L682" s="4"/>
      <c r="M682" s="4" t="s">
        <v>527</v>
      </c>
      <c r="N682" s="4"/>
      <c r="O682" s="4"/>
      <c r="P682" s="4"/>
      <c r="Q682" s="33" t="s">
        <v>1906</v>
      </c>
      <c r="R682" s="33" t="s">
        <v>42</v>
      </c>
      <c r="S682" s="33" t="s">
        <v>32</v>
      </c>
      <c r="T682" s="36" t="s">
        <v>42</v>
      </c>
      <c r="U682" s="33" t="s">
        <v>42</v>
      </c>
      <c r="V682" s="36" t="s">
        <v>42</v>
      </c>
      <c r="W682" s="4" t="s">
        <v>42</v>
      </c>
      <c r="X682" s="4" t="s">
        <v>42</v>
      </c>
      <c r="Y682" s="33" t="s">
        <v>424</v>
      </c>
      <c r="Z682" s="33" t="s">
        <v>425</v>
      </c>
      <c r="AA682" s="33" t="s">
        <v>42</v>
      </c>
      <c r="AB682" s="33" t="s">
        <v>425</v>
      </c>
      <c r="AC682" s="33" t="s">
        <v>42</v>
      </c>
    </row>
    <row r="683" spans="1:29" ht="65.25" customHeight="1">
      <c r="A683" s="4" t="s">
        <v>381</v>
      </c>
      <c r="B683" s="16" t="s">
        <v>382</v>
      </c>
      <c r="C683" s="33"/>
      <c r="D683" s="4"/>
      <c r="E683" s="4" t="s">
        <v>383</v>
      </c>
      <c r="F683" s="33" t="s">
        <v>383</v>
      </c>
      <c r="G683" s="33" t="s">
        <v>42</v>
      </c>
      <c r="H683" s="33" t="s">
        <v>1907</v>
      </c>
      <c r="I683" s="4" t="s">
        <v>1204</v>
      </c>
      <c r="J683" s="4" t="s">
        <v>16</v>
      </c>
      <c r="K683" s="4"/>
      <c r="L683" s="4"/>
      <c r="M683" s="4" t="s">
        <v>458</v>
      </c>
      <c r="N683" s="4" t="s">
        <v>452</v>
      </c>
      <c r="O683" s="4"/>
      <c r="P683" s="4"/>
      <c r="Q683" s="33" t="s">
        <v>1901</v>
      </c>
      <c r="R683" s="33" t="s">
        <v>42</v>
      </c>
      <c r="S683" s="33" t="s">
        <v>32</v>
      </c>
      <c r="T683" s="36" t="s">
        <v>42</v>
      </c>
      <c r="U683" s="33" t="s">
        <v>42</v>
      </c>
      <c r="V683" s="36" t="s">
        <v>42</v>
      </c>
      <c r="W683" s="4" t="s">
        <v>42</v>
      </c>
      <c r="X683" s="4" t="s">
        <v>42</v>
      </c>
      <c r="Y683" s="33" t="s">
        <v>424</v>
      </c>
      <c r="Z683" s="33" t="s">
        <v>425</v>
      </c>
      <c r="AA683" s="33" t="s">
        <v>42</v>
      </c>
      <c r="AB683" s="33" t="s">
        <v>425</v>
      </c>
      <c r="AC683" s="33" t="s">
        <v>42</v>
      </c>
    </row>
    <row r="684" spans="1:29" s="4" customFormat="1" ht="65.25" customHeight="1">
      <c r="A684" s="4" t="s">
        <v>385</v>
      </c>
      <c r="B684" s="16" t="s">
        <v>386</v>
      </c>
      <c r="E684" s="4" t="s">
        <v>387</v>
      </c>
      <c r="F684" s="4" t="s">
        <v>387</v>
      </c>
      <c r="G684" s="33" t="s">
        <v>42</v>
      </c>
      <c r="H684" s="33" t="s">
        <v>1908</v>
      </c>
      <c r="I684" s="4" t="s">
        <v>1909</v>
      </c>
      <c r="J684" s="4" t="s">
        <v>420</v>
      </c>
      <c r="M684" s="4" t="s">
        <v>422</v>
      </c>
      <c r="N684" s="4" t="s">
        <v>493</v>
      </c>
      <c r="O684" s="4" t="s">
        <v>421</v>
      </c>
      <c r="P684" s="4" t="s">
        <v>423</v>
      </c>
      <c r="Q684" s="33" t="s">
        <v>1910</v>
      </c>
      <c r="R684" s="33" t="s">
        <v>32</v>
      </c>
      <c r="S684" s="35">
        <v>85.3</v>
      </c>
      <c r="T684" s="33" t="s">
        <v>32</v>
      </c>
      <c r="U684" s="33" t="s">
        <v>42</v>
      </c>
      <c r="V684" s="33" t="s">
        <v>42</v>
      </c>
      <c r="W684" s="4" t="s">
        <v>43</v>
      </c>
      <c r="X684" s="4" t="s">
        <v>42</v>
      </c>
      <c r="Y684" s="33" t="s">
        <v>425</v>
      </c>
      <c r="Z684" s="33" t="s">
        <v>425</v>
      </c>
      <c r="AA684" s="33" t="s">
        <v>42</v>
      </c>
      <c r="AB684" s="33" t="s">
        <v>425</v>
      </c>
      <c r="AC684" s="33" t="s">
        <v>42</v>
      </c>
    </row>
    <row r="685" spans="1:29" s="4" customFormat="1" ht="65.25" customHeight="1">
      <c r="A685" s="4" t="s">
        <v>385</v>
      </c>
      <c r="B685" s="16" t="s">
        <v>386</v>
      </c>
      <c r="E685" s="4" t="s">
        <v>387</v>
      </c>
      <c r="F685" s="4" t="s">
        <v>387</v>
      </c>
      <c r="G685" s="33" t="s">
        <v>42</v>
      </c>
      <c r="H685" s="4" t="s">
        <v>1911</v>
      </c>
      <c r="I685" s="4" t="s">
        <v>1912</v>
      </c>
      <c r="J685" s="4" t="s">
        <v>13</v>
      </c>
      <c r="M685" s="4" t="s">
        <v>527</v>
      </c>
      <c r="N685" s="4" t="s">
        <v>429</v>
      </c>
      <c r="Q685" s="4" t="s">
        <v>1913</v>
      </c>
      <c r="R685" s="33" t="s">
        <v>32</v>
      </c>
      <c r="S685" s="35">
        <v>94.7</v>
      </c>
      <c r="T685" s="33" t="s">
        <v>32</v>
      </c>
      <c r="U685" s="33" t="s">
        <v>42</v>
      </c>
      <c r="V685" s="33" t="s">
        <v>42</v>
      </c>
      <c r="W685" s="4" t="s">
        <v>43</v>
      </c>
      <c r="X685" s="4" t="s">
        <v>42</v>
      </c>
      <c r="Y685" s="33" t="s">
        <v>425</v>
      </c>
      <c r="Z685" s="33" t="s">
        <v>425</v>
      </c>
      <c r="AA685" s="33" t="s">
        <v>42</v>
      </c>
      <c r="AB685" s="33" t="s">
        <v>425</v>
      </c>
      <c r="AC685" s="33" t="s">
        <v>42</v>
      </c>
    </row>
    <row r="686" spans="1:29" s="4" customFormat="1" ht="65.25" customHeight="1">
      <c r="A686" s="4" t="s">
        <v>385</v>
      </c>
      <c r="B686" s="16" t="s">
        <v>386</v>
      </c>
      <c r="E686" s="4" t="s">
        <v>387</v>
      </c>
      <c r="F686" s="4" t="s">
        <v>387</v>
      </c>
      <c r="G686" s="33" t="s">
        <v>42</v>
      </c>
      <c r="H686" s="33" t="s">
        <v>1914</v>
      </c>
      <c r="I686" s="4" t="s">
        <v>1915</v>
      </c>
      <c r="J686" s="4" t="s">
        <v>420</v>
      </c>
      <c r="M686" s="4" t="s">
        <v>421</v>
      </c>
      <c r="N686" s="4" t="s">
        <v>493</v>
      </c>
      <c r="O686" s="4" t="s">
        <v>423</v>
      </c>
      <c r="Q686" s="33" t="s">
        <v>1916</v>
      </c>
      <c r="R686" s="33" t="s">
        <v>42</v>
      </c>
      <c r="S686" s="33" t="s">
        <v>32</v>
      </c>
      <c r="T686" s="33" t="s">
        <v>42</v>
      </c>
      <c r="U686" s="33" t="s">
        <v>42</v>
      </c>
      <c r="V686" s="33" t="s">
        <v>42</v>
      </c>
      <c r="W686" s="4" t="s">
        <v>42</v>
      </c>
      <c r="X686" s="4" t="s">
        <v>42</v>
      </c>
      <c r="Y686" s="33" t="s">
        <v>425</v>
      </c>
      <c r="Z686" s="33" t="s">
        <v>425</v>
      </c>
      <c r="AA686" s="33" t="s">
        <v>42</v>
      </c>
      <c r="AB686" s="33" t="s">
        <v>425</v>
      </c>
      <c r="AC686" s="33" t="s">
        <v>42</v>
      </c>
    </row>
    <row r="687" spans="1:29" s="4" customFormat="1" ht="65.25" customHeight="1">
      <c r="A687" s="4" t="s">
        <v>385</v>
      </c>
      <c r="B687" s="16" t="s">
        <v>386</v>
      </c>
      <c r="E687" s="4" t="s">
        <v>387</v>
      </c>
      <c r="F687" s="4" t="s">
        <v>387</v>
      </c>
      <c r="G687" s="33" t="s">
        <v>42</v>
      </c>
      <c r="H687" s="33" t="s">
        <v>1917</v>
      </c>
      <c r="I687" s="4" t="s">
        <v>1784</v>
      </c>
      <c r="J687" s="4" t="s">
        <v>420</v>
      </c>
      <c r="K687" s="4" t="s">
        <v>13</v>
      </c>
      <c r="M687" s="4" t="s">
        <v>428</v>
      </c>
      <c r="Q687" s="33" t="s">
        <v>1918</v>
      </c>
      <c r="R687" s="33" t="s">
        <v>32</v>
      </c>
      <c r="S687" s="35">
        <v>30.2</v>
      </c>
      <c r="T687" s="33" t="s">
        <v>32</v>
      </c>
      <c r="U687" s="33" t="s">
        <v>42</v>
      </c>
      <c r="V687" s="33" t="s">
        <v>42</v>
      </c>
      <c r="W687" s="4" t="s">
        <v>43</v>
      </c>
      <c r="X687" s="4" t="s">
        <v>42</v>
      </c>
      <c r="Y687" s="33" t="s">
        <v>425</v>
      </c>
      <c r="Z687" s="33" t="s">
        <v>425</v>
      </c>
      <c r="AA687" s="33" t="s">
        <v>42</v>
      </c>
      <c r="AB687" s="33" t="s">
        <v>425</v>
      </c>
      <c r="AC687" s="33" t="s">
        <v>42</v>
      </c>
    </row>
    <row r="688" spans="1:29" ht="65.25" customHeight="1">
      <c r="A688" s="33" t="s">
        <v>143</v>
      </c>
      <c r="B688" s="27" t="s">
        <v>144</v>
      </c>
      <c r="C688" s="4" t="s">
        <v>1919</v>
      </c>
      <c r="D688" s="53" t="s">
        <v>1920</v>
      </c>
      <c r="E688" s="4" t="s">
        <v>145</v>
      </c>
      <c r="F688" s="33" t="s">
        <v>146</v>
      </c>
      <c r="G688" s="4" t="s">
        <v>1921</v>
      </c>
      <c r="H688" s="4" t="s">
        <v>1922</v>
      </c>
      <c r="I688" s="4" t="s">
        <v>1923</v>
      </c>
      <c r="J688" s="4" t="s">
        <v>420</v>
      </c>
      <c r="K688" s="4"/>
      <c r="L688" s="4"/>
      <c r="M688" s="4" t="s">
        <v>421</v>
      </c>
      <c r="N688" s="4" t="s">
        <v>493</v>
      </c>
      <c r="O688" s="4" t="s">
        <v>423</v>
      </c>
      <c r="P688" s="4"/>
      <c r="Q688" s="54" t="s">
        <v>1924</v>
      </c>
      <c r="R688" s="33" t="s">
        <v>32</v>
      </c>
      <c r="S688" s="81">
        <v>78</v>
      </c>
      <c r="T688" s="33">
        <v>2030</v>
      </c>
      <c r="U688" s="33">
        <v>0</v>
      </c>
      <c r="V688" s="33">
        <v>2050</v>
      </c>
      <c r="W688" s="4" t="s">
        <v>31</v>
      </c>
      <c r="X688" s="4" t="s">
        <v>42</v>
      </c>
      <c r="Y688" s="33" t="s">
        <v>424</v>
      </c>
      <c r="Z688" s="33" t="s">
        <v>425</v>
      </c>
      <c r="AA688" s="33" t="s">
        <v>42</v>
      </c>
      <c r="AB688" s="33" t="s">
        <v>425</v>
      </c>
      <c r="AC688" s="33" t="s">
        <v>42</v>
      </c>
    </row>
    <row r="689" spans="1:29" ht="65.25" customHeight="1">
      <c r="A689" s="33" t="s">
        <v>143</v>
      </c>
      <c r="B689" s="27" t="s">
        <v>144</v>
      </c>
      <c r="C689" s="4" t="s">
        <v>1919</v>
      </c>
      <c r="D689" s="53" t="s">
        <v>1920</v>
      </c>
      <c r="E689" s="4" t="s">
        <v>145</v>
      </c>
      <c r="F689" s="33" t="s">
        <v>146</v>
      </c>
      <c r="G689" s="55" t="s">
        <v>1921</v>
      </c>
      <c r="H689" s="4" t="s">
        <v>1925</v>
      </c>
      <c r="I689" s="4" t="s">
        <v>1923</v>
      </c>
      <c r="J689" s="4" t="s">
        <v>420</v>
      </c>
      <c r="K689" s="4"/>
      <c r="L689" s="4"/>
      <c r="M689" s="4" t="s">
        <v>421</v>
      </c>
      <c r="N689" s="4" t="s">
        <v>423</v>
      </c>
      <c r="O689" s="4"/>
      <c r="P689" s="4"/>
      <c r="Q689" s="56" t="s">
        <v>1926</v>
      </c>
      <c r="R689" s="33" t="s">
        <v>32</v>
      </c>
      <c r="S689" s="81">
        <v>270</v>
      </c>
      <c r="T689" s="33">
        <v>2030</v>
      </c>
      <c r="U689" s="33">
        <v>0</v>
      </c>
      <c r="V689" s="33">
        <v>2050</v>
      </c>
      <c r="W689" s="4" t="s">
        <v>31</v>
      </c>
      <c r="X689" s="4" t="s">
        <v>42</v>
      </c>
      <c r="Y689" s="33" t="s">
        <v>424</v>
      </c>
      <c r="Z689" s="33" t="s">
        <v>425</v>
      </c>
      <c r="AA689" s="33" t="s">
        <v>42</v>
      </c>
      <c r="AB689" s="33" t="s">
        <v>425</v>
      </c>
      <c r="AC689" s="33" t="s">
        <v>42</v>
      </c>
    </row>
    <row r="690" spans="1:29" ht="65.25" customHeight="1">
      <c r="A690" s="33" t="s">
        <v>143</v>
      </c>
      <c r="B690" s="27" t="s">
        <v>144</v>
      </c>
      <c r="C690" s="4" t="s">
        <v>1919</v>
      </c>
      <c r="D690" s="53" t="s">
        <v>1920</v>
      </c>
      <c r="E690" s="4" t="s">
        <v>145</v>
      </c>
      <c r="F690" s="33" t="s">
        <v>146</v>
      </c>
      <c r="G690" s="55" t="s">
        <v>1921</v>
      </c>
      <c r="H690" s="4" t="s">
        <v>1927</v>
      </c>
      <c r="I690" s="4" t="s">
        <v>1928</v>
      </c>
      <c r="J690" s="4" t="s">
        <v>420</v>
      </c>
      <c r="K690" s="4"/>
      <c r="L690" s="4"/>
      <c r="M690" s="4" t="s">
        <v>421</v>
      </c>
      <c r="N690" s="4" t="s">
        <v>423</v>
      </c>
      <c r="O690" s="4"/>
      <c r="P690" s="4"/>
      <c r="Q690" s="57" t="s">
        <v>1929</v>
      </c>
      <c r="R690" s="33" t="s">
        <v>32</v>
      </c>
      <c r="S690" s="81">
        <v>83</v>
      </c>
      <c r="T690" s="33">
        <v>2030</v>
      </c>
      <c r="U690" s="33">
        <v>0</v>
      </c>
      <c r="V690" s="33">
        <v>2050</v>
      </c>
      <c r="W690" s="4" t="s">
        <v>31</v>
      </c>
      <c r="X690" s="4" t="s">
        <v>42</v>
      </c>
      <c r="Y690" s="33" t="s">
        <v>424</v>
      </c>
      <c r="Z690" s="33" t="s">
        <v>425</v>
      </c>
      <c r="AA690" s="33" t="s">
        <v>42</v>
      </c>
      <c r="AB690" s="33" t="s">
        <v>425</v>
      </c>
      <c r="AC690" s="33" t="s">
        <v>42</v>
      </c>
    </row>
    <row r="691" spans="1:29" ht="65.25" customHeight="1">
      <c r="A691" s="33" t="s">
        <v>143</v>
      </c>
      <c r="B691" s="27" t="s">
        <v>144</v>
      </c>
      <c r="C691" s="4" t="s">
        <v>1919</v>
      </c>
      <c r="D691" s="53" t="s">
        <v>1920</v>
      </c>
      <c r="E691" s="4" t="s">
        <v>145</v>
      </c>
      <c r="F691" s="33" t="s">
        <v>146</v>
      </c>
      <c r="G691" s="55" t="s">
        <v>1921</v>
      </c>
      <c r="H691" s="4" t="s">
        <v>1930</v>
      </c>
      <c r="I691" s="4" t="s">
        <v>1931</v>
      </c>
      <c r="J691" s="4" t="s">
        <v>13</v>
      </c>
      <c r="K691" s="4"/>
      <c r="L691" s="4"/>
      <c r="M691" s="4" t="s">
        <v>430</v>
      </c>
      <c r="N691" s="4" t="s">
        <v>429</v>
      </c>
      <c r="O691" s="4"/>
      <c r="P691" s="4"/>
      <c r="Q691" s="57" t="s">
        <v>1932</v>
      </c>
      <c r="R691" s="33" t="s">
        <v>32</v>
      </c>
      <c r="S691" s="81">
        <v>179</v>
      </c>
      <c r="T691" s="33">
        <v>2030</v>
      </c>
      <c r="U691" s="33">
        <v>0</v>
      </c>
      <c r="V691" s="33">
        <v>2050</v>
      </c>
      <c r="W691" s="4" t="s">
        <v>31</v>
      </c>
      <c r="X691" s="4" t="s">
        <v>42</v>
      </c>
      <c r="Y691" s="33" t="s">
        <v>424</v>
      </c>
      <c r="Z691" s="33" t="s">
        <v>425</v>
      </c>
      <c r="AA691" s="33" t="s">
        <v>42</v>
      </c>
      <c r="AB691" s="33" t="s">
        <v>425</v>
      </c>
      <c r="AC691" s="33" t="s">
        <v>42</v>
      </c>
    </row>
    <row r="692" spans="1:29" ht="65.25" customHeight="1">
      <c r="A692" s="33" t="s">
        <v>143</v>
      </c>
      <c r="B692" s="27" t="s">
        <v>144</v>
      </c>
      <c r="C692" s="4" t="s">
        <v>1919</v>
      </c>
      <c r="D692" s="53" t="s">
        <v>1920</v>
      </c>
      <c r="E692" s="4" t="s">
        <v>145</v>
      </c>
      <c r="F692" s="33" t="s">
        <v>146</v>
      </c>
      <c r="G692" s="55" t="s">
        <v>1921</v>
      </c>
      <c r="H692" s="4" t="s">
        <v>1933</v>
      </c>
      <c r="I692" s="4" t="s">
        <v>1934</v>
      </c>
      <c r="J692" s="4" t="s">
        <v>13</v>
      </c>
      <c r="K692" s="4"/>
      <c r="L692" s="4"/>
      <c r="M692" s="4" t="s">
        <v>430</v>
      </c>
      <c r="N692" s="4"/>
      <c r="O692" s="4"/>
      <c r="P692" s="4"/>
      <c r="Q692" s="57" t="s">
        <v>1935</v>
      </c>
      <c r="R692" s="33" t="s">
        <v>32</v>
      </c>
      <c r="S692" s="29">
        <v>0</v>
      </c>
      <c r="T692" s="33">
        <v>2030</v>
      </c>
      <c r="U692" s="35">
        <v>304</v>
      </c>
      <c r="V692" s="33">
        <v>2050</v>
      </c>
      <c r="W692" s="4" t="s">
        <v>31</v>
      </c>
      <c r="X692" s="4" t="s">
        <v>42</v>
      </c>
      <c r="Y692" s="33" t="s">
        <v>424</v>
      </c>
      <c r="Z692" s="33" t="s">
        <v>425</v>
      </c>
      <c r="AA692" s="33" t="s">
        <v>42</v>
      </c>
      <c r="AB692" s="33" t="s">
        <v>425</v>
      </c>
      <c r="AC692" s="33" t="s">
        <v>42</v>
      </c>
    </row>
    <row r="693" spans="1:29" ht="65.25" customHeight="1">
      <c r="A693" s="33" t="s">
        <v>143</v>
      </c>
      <c r="B693" s="27" t="s">
        <v>144</v>
      </c>
      <c r="C693" s="4" t="s">
        <v>1919</v>
      </c>
      <c r="D693" s="53" t="s">
        <v>1920</v>
      </c>
      <c r="E693" s="4" t="s">
        <v>145</v>
      </c>
      <c r="F693" s="33" t="s">
        <v>146</v>
      </c>
      <c r="G693" s="55" t="s">
        <v>1921</v>
      </c>
      <c r="H693" s="4" t="s">
        <v>1936</v>
      </c>
      <c r="I693" s="4" t="s">
        <v>1937</v>
      </c>
      <c r="J693" s="4" t="s">
        <v>13</v>
      </c>
      <c r="K693" s="4"/>
      <c r="L693" s="4"/>
      <c r="M693" s="4" t="s">
        <v>473</v>
      </c>
      <c r="N693" s="4"/>
      <c r="O693" s="4"/>
      <c r="P693" s="4"/>
      <c r="Q693" s="4" t="s">
        <v>1213</v>
      </c>
      <c r="R693" s="33" t="s">
        <v>32</v>
      </c>
      <c r="S693" s="81">
        <v>484</v>
      </c>
      <c r="T693" s="33">
        <v>2030</v>
      </c>
      <c r="U693" s="33">
        <v>0</v>
      </c>
      <c r="V693" s="33">
        <v>2050</v>
      </c>
      <c r="W693" s="4" t="s">
        <v>31</v>
      </c>
      <c r="X693" s="4" t="s">
        <v>42</v>
      </c>
      <c r="Y693" s="33" t="s">
        <v>424</v>
      </c>
      <c r="Z693" s="33" t="s">
        <v>425</v>
      </c>
      <c r="AA693" s="33" t="s">
        <v>42</v>
      </c>
      <c r="AB693" s="33" t="s">
        <v>425</v>
      </c>
      <c r="AC693" s="33" t="s">
        <v>42</v>
      </c>
    </row>
    <row r="694" spans="1:29" ht="65.25" customHeight="1">
      <c r="A694" s="33" t="s">
        <v>143</v>
      </c>
      <c r="B694" s="27" t="s">
        <v>144</v>
      </c>
      <c r="C694" s="4" t="s">
        <v>1919</v>
      </c>
      <c r="D694" s="53" t="s">
        <v>1920</v>
      </c>
      <c r="E694" s="4" t="s">
        <v>145</v>
      </c>
      <c r="F694" s="33" t="s">
        <v>146</v>
      </c>
      <c r="G694" s="55" t="s">
        <v>1921</v>
      </c>
      <c r="H694" s="4" t="s">
        <v>1938</v>
      </c>
      <c r="I694" s="4" t="s">
        <v>1939</v>
      </c>
      <c r="J694" s="4" t="s">
        <v>13</v>
      </c>
      <c r="K694" s="4"/>
      <c r="L694" s="4"/>
      <c r="M694" s="4" t="s">
        <v>635</v>
      </c>
      <c r="N694" s="4"/>
      <c r="O694" s="4"/>
      <c r="P694" s="4"/>
      <c r="Q694" s="4" t="s">
        <v>1213</v>
      </c>
      <c r="R694" s="33" t="s">
        <v>32</v>
      </c>
      <c r="S694" s="81">
        <v>60</v>
      </c>
      <c r="T694" s="33">
        <v>2030</v>
      </c>
      <c r="U694" s="33">
        <v>0</v>
      </c>
      <c r="V694" s="33">
        <v>2050</v>
      </c>
      <c r="W694" s="4" t="s">
        <v>31</v>
      </c>
      <c r="X694" s="4" t="s">
        <v>42</v>
      </c>
      <c r="Y694" s="33" t="s">
        <v>424</v>
      </c>
      <c r="Z694" s="33" t="s">
        <v>425</v>
      </c>
      <c r="AA694" s="33" t="s">
        <v>42</v>
      </c>
      <c r="AB694" s="33" t="s">
        <v>425</v>
      </c>
      <c r="AC694" s="33" t="s">
        <v>42</v>
      </c>
    </row>
    <row r="695" spans="1:29" ht="65.25" customHeight="1">
      <c r="A695" s="33" t="s">
        <v>143</v>
      </c>
      <c r="B695" s="27" t="s">
        <v>144</v>
      </c>
      <c r="C695" s="4" t="s">
        <v>1919</v>
      </c>
      <c r="D695" s="53" t="s">
        <v>1920</v>
      </c>
      <c r="E695" s="4" t="s">
        <v>145</v>
      </c>
      <c r="F695" s="33" t="s">
        <v>146</v>
      </c>
      <c r="G695" s="4" t="s">
        <v>1940</v>
      </c>
      <c r="H695" s="4" t="s">
        <v>1922</v>
      </c>
      <c r="I695" s="4" t="s">
        <v>1923</v>
      </c>
      <c r="J695" s="4" t="s">
        <v>420</v>
      </c>
      <c r="K695" s="4"/>
      <c r="L695" s="4"/>
      <c r="M695" s="4" t="s">
        <v>421</v>
      </c>
      <c r="N695" s="4" t="s">
        <v>493</v>
      </c>
      <c r="O695" s="4" t="s">
        <v>423</v>
      </c>
      <c r="P695" s="4"/>
      <c r="Q695" s="54" t="s">
        <v>1924</v>
      </c>
      <c r="R695" s="33" t="s">
        <v>32</v>
      </c>
      <c r="S695" s="81">
        <v>51</v>
      </c>
      <c r="T695" s="33">
        <v>2030</v>
      </c>
      <c r="U695" s="33">
        <v>0</v>
      </c>
      <c r="V695" s="33">
        <v>2050</v>
      </c>
      <c r="W695" s="4" t="s">
        <v>31</v>
      </c>
      <c r="X695" s="4" t="s">
        <v>42</v>
      </c>
      <c r="Y695" s="33" t="s">
        <v>424</v>
      </c>
      <c r="Z695" s="33" t="s">
        <v>425</v>
      </c>
      <c r="AA695" s="33" t="s">
        <v>42</v>
      </c>
      <c r="AB695" s="33" t="s">
        <v>425</v>
      </c>
      <c r="AC695" s="33" t="s">
        <v>42</v>
      </c>
    </row>
    <row r="696" spans="1:29" ht="65.25" customHeight="1">
      <c r="A696" s="33" t="s">
        <v>143</v>
      </c>
      <c r="B696" s="27" t="s">
        <v>144</v>
      </c>
      <c r="C696" s="4" t="s">
        <v>1919</v>
      </c>
      <c r="D696" s="53" t="s">
        <v>1920</v>
      </c>
      <c r="E696" s="4" t="s">
        <v>145</v>
      </c>
      <c r="F696" s="33" t="s">
        <v>146</v>
      </c>
      <c r="G696" s="4" t="s">
        <v>1940</v>
      </c>
      <c r="H696" s="4" t="s">
        <v>1925</v>
      </c>
      <c r="I696" s="4" t="s">
        <v>1923</v>
      </c>
      <c r="J696" s="4" t="s">
        <v>420</v>
      </c>
      <c r="K696" s="4"/>
      <c r="L696" s="4"/>
      <c r="M696" s="4" t="s">
        <v>421</v>
      </c>
      <c r="N696" s="4" t="s">
        <v>423</v>
      </c>
      <c r="O696" s="4"/>
      <c r="P696" s="4"/>
      <c r="Q696" s="56" t="s">
        <v>1926</v>
      </c>
      <c r="R696" s="33" t="s">
        <v>32</v>
      </c>
      <c r="S696" s="81">
        <v>79</v>
      </c>
      <c r="T696" s="33">
        <v>2030</v>
      </c>
      <c r="U696" s="33">
        <v>0</v>
      </c>
      <c r="V696" s="33">
        <v>2050</v>
      </c>
      <c r="W696" s="4" t="s">
        <v>31</v>
      </c>
      <c r="X696" s="4" t="s">
        <v>42</v>
      </c>
      <c r="Y696" s="33" t="s">
        <v>424</v>
      </c>
      <c r="Z696" s="33" t="s">
        <v>425</v>
      </c>
      <c r="AA696" s="33" t="s">
        <v>42</v>
      </c>
      <c r="AB696" s="33" t="s">
        <v>425</v>
      </c>
      <c r="AC696" s="33" t="s">
        <v>42</v>
      </c>
    </row>
    <row r="697" spans="1:29" ht="65.25" customHeight="1">
      <c r="A697" s="33" t="s">
        <v>143</v>
      </c>
      <c r="B697" s="27" t="s">
        <v>144</v>
      </c>
      <c r="C697" s="4" t="s">
        <v>1919</v>
      </c>
      <c r="D697" s="53" t="s">
        <v>1920</v>
      </c>
      <c r="E697" s="4" t="s">
        <v>145</v>
      </c>
      <c r="F697" s="33" t="s">
        <v>146</v>
      </c>
      <c r="G697" s="4" t="s">
        <v>1940</v>
      </c>
      <c r="H697" s="4" t="s">
        <v>1927</v>
      </c>
      <c r="I697" s="4" t="s">
        <v>1928</v>
      </c>
      <c r="J697" s="4" t="s">
        <v>420</v>
      </c>
      <c r="K697" s="4"/>
      <c r="L697" s="4"/>
      <c r="M697" s="4" t="s">
        <v>421</v>
      </c>
      <c r="N697" s="4" t="s">
        <v>423</v>
      </c>
      <c r="O697" s="4"/>
      <c r="P697" s="4"/>
      <c r="Q697" s="57" t="s">
        <v>1929</v>
      </c>
      <c r="R697" s="33" t="s">
        <v>32</v>
      </c>
      <c r="S697" s="81">
        <v>53</v>
      </c>
      <c r="T697" s="33">
        <v>2030</v>
      </c>
      <c r="U697" s="33">
        <v>0</v>
      </c>
      <c r="V697" s="33">
        <v>2050</v>
      </c>
      <c r="W697" s="4" t="s">
        <v>31</v>
      </c>
      <c r="X697" s="4" t="s">
        <v>42</v>
      </c>
      <c r="Y697" s="33" t="s">
        <v>424</v>
      </c>
      <c r="Z697" s="33" t="s">
        <v>425</v>
      </c>
      <c r="AA697" s="33" t="s">
        <v>42</v>
      </c>
      <c r="AB697" s="33" t="s">
        <v>425</v>
      </c>
      <c r="AC697" s="33" t="s">
        <v>42</v>
      </c>
    </row>
    <row r="698" spans="1:29" ht="65.25" customHeight="1">
      <c r="A698" s="33" t="s">
        <v>143</v>
      </c>
      <c r="B698" s="27" t="s">
        <v>144</v>
      </c>
      <c r="C698" s="4" t="s">
        <v>1919</v>
      </c>
      <c r="D698" s="53" t="s">
        <v>1920</v>
      </c>
      <c r="E698" s="4" t="s">
        <v>145</v>
      </c>
      <c r="F698" s="33" t="s">
        <v>146</v>
      </c>
      <c r="G698" s="4" t="s">
        <v>1940</v>
      </c>
      <c r="H698" s="4" t="s">
        <v>1930</v>
      </c>
      <c r="I698" s="4" t="s">
        <v>1931</v>
      </c>
      <c r="J698" s="4" t="s">
        <v>13</v>
      </c>
      <c r="K698" s="4"/>
      <c r="L698" s="4"/>
      <c r="M698" s="4" t="s">
        <v>430</v>
      </c>
      <c r="N698" s="4" t="s">
        <v>429</v>
      </c>
      <c r="O698" s="4"/>
      <c r="P698" s="4"/>
      <c r="Q698" s="57" t="s">
        <v>1932</v>
      </c>
      <c r="R698" s="33" t="s">
        <v>32</v>
      </c>
      <c r="S698" s="81">
        <v>106</v>
      </c>
      <c r="T698" s="33">
        <v>2030</v>
      </c>
      <c r="U698" s="33">
        <v>0</v>
      </c>
      <c r="V698" s="33">
        <v>2050</v>
      </c>
      <c r="W698" s="4" t="s">
        <v>31</v>
      </c>
      <c r="X698" s="4" t="s">
        <v>42</v>
      </c>
      <c r="Y698" s="33" t="s">
        <v>424</v>
      </c>
      <c r="Z698" s="33" t="s">
        <v>425</v>
      </c>
      <c r="AA698" s="33" t="s">
        <v>42</v>
      </c>
      <c r="AB698" s="33" t="s">
        <v>425</v>
      </c>
      <c r="AC698" s="33" t="s">
        <v>42</v>
      </c>
    </row>
    <row r="699" spans="1:29" ht="65.25" customHeight="1">
      <c r="A699" s="33" t="s">
        <v>143</v>
      </c>
      <c r="B699" s="27" t="s">
        <v>144</v>
      </c>
      <c r="C699" s="4" t="s">
        <v>1919</v>
      </c>
      <c r="D699" s="53" t="s">
        <v>1920</v>
      </c>
      <c r="E699" s="4" t="s">
        <v>145</v>
      </c>
      <c r="F699" s="33" t="s">
        <v>146</v>
      </c>
      <c r="G699" s="4" t="s">
        <v>1940</v>
      </c>
      <c r="H699" s="4" t="s">
        <v>1941</v>
      </c>
      <c r="I699" s="4" t="s">
        <v>1942</v>
      </c>
      <c r="J699" s="4" t="s">
        <v>13</v>
      </c>
      <c r="K699" s="4"/>
      <c r="L699" s="4"/>
      <c r="M699" s="4" t="s">
        <v>473</v>
      </c>
      <c r="N699" s="4"/>
      <c r="O699" s="4"/>
      <c r="P699" s="4"/>
      <c r="Q699" s="4" t="s">
        <v>1213</v>
      </c>
      <c r="R699" s="33" t="s">
        <v>32</v>
      </c>
      <c r="S699" s="81">
        <v>21</v>
      </c>
      <c r="T699" s="33">
        <v>2030</v>
      </c>
      <c r="U699" s="33">
        <v>0</v>
      </c>
      <c r="V699" s="33">
        <v>2050</v>
      </c>
      <c r="W699" s="4" t="s">
        <v>31</v>
      </c>
      <c r="X699" s="4" t="s">
        <v>42</v>
      </c>
      <c r="Y699" s="33" t="s">
        <v>424</v>
      </c>
      <c r="Z699" s="33" t="s">
        <v>425</v>
      </c>
      <c r="AA699" s="33" t="s">
        <v>42</v>
      </c>
      <c r="AB699" s="33" t="s">
        <v>425</v>
      </c>
      <c r="AC699" s="33" t="s">
        <v>42</v>
      </c>
    </row>
    <row r="700" spans="1:29" ht="65.25" customHeight="1">
      <c r="A700" s="33" t="s">
        <v>143</v>
      </c>
      <c r="B700" s="27" t="s">
        <v>144</v>
      </c>
      <c r="C700" s="4" t="s">
        <v>1919</v>
      </c>
      <c r="D700" s="53" t="s">
        <v>1920</v>
      </c>
      <c r="E700" s="4" t="s">
        <v>145</v>
      </c>
      <c r="F700" s="33" t="s">
        <v>146</v>
      </c>
      <c r="G700" s="4" t="s">
        <v>1940</v>
      </c>
      <c r="H700" s="4" t="s">
        <v>1943</v>
      </c>
      <c r="I700" s="4" t="s">
        <v>1937</v>
      </c>
      <c r="J700" s="4" t="s">
        <v>13</v>
      </c>
      <c r="K700" s="4"/>
      <c r="L700" s="4"/>
      <c r="M700" s="4" t="s">
        <v>473</v>
      </c>
      <c r="N700" s="4"/>
      <c r="O700" s="4"/>
      <c r="P700" s="4"/>
      <c r="Q700" s="4" t="s">
        <v>1213</v>
      </c>
      <c r="R700" s="33" t="s">
        <v>32</v>
      </c>
      <c r="S700" s="81">
        <v>317</v>
      </c>
      <c r="T700" s="33">
        <v>2030</v>
      </c>
      <c r="U700" s="33">
        <v>0</v>
      </c>
      <c r="V700" s="33">
        <v>2050</v>
      </c>
      <c r="W700" s="4" t="s">
        <v>31</v>
      </c>
      <c r="X700" s="4" t="s">
        <v>42</v>
      </c>
      <c r="Y700" s="33" t="s">
        <v>424</v>
      </c>
      <c r="Z700" s="33" t="s">
        <v>425</v>
      </c>
      <c r="AA700" s="33" t="s">
        <v>42</v>
      </c>
      <c r="AB700" s="33" t="s">
        <v>425</v>
      </c>
      <c r="AC700" s="33" t="s">
        <v>42</v>
      </c>
    </row>
    <row r="701" spans="1:29" ht="65.25" customHeight="1">
      <c r="A701" s="33" t="s">
        <v>143</v>
      </c>
      <c r="B701" s="27" t="s">
        <v>144</v>
      </c>
      <c r="C701" s="4" t="s">
        <v>1919</v>
      </c>
      <c r="D701" s="53" t="s">
        <v>1920</v>
      </c>
      <c r="E701" s="4" t="s">
        <v>145</v>
      </c>
      <c r="F701" s="33" t="s">
        <v>146</v>
      </c>
      <c r="G701" s="4" t="s">
        <v>1940</v>
      </c>
      <c r="H701" s="4" t="s">
        <v>1938</v>
      </c>
      <c r="I701" s="4" t="s">
        <v>1939</v>
      </c>
      <c r="J701" s="4" t="s">
        <v>13</v>
      </c>
      <c r="K701" s="4"/>
      <c r="L701" s="4"/>
      <c r="M701" s="4" t="s">
        <v>635</v>
      </c>
      <c r="N701" s="4"/>
      <c r="O701" s="4"/>
      <c r="P701" s="4"/>
      <c r="Q701" s="4" t="s">
        <v>1213</v>
      </c>
      <c r="R701" s="33" t="s">
        <v>32</v>
      </c>
      <c r="S701" s="81">
        <v>7</v>
      </c>
      <c r="T701" s="33">
        <v>2030</v>
      </c>
      <c r="U701" s="33">
        <v>0</v>
      </c>
      <c r="V701" s="33">
        <v>2050</v>
      </c>
      <c r="W701" s="4" t="s">
        <v>31</v>
      </c>
      <c r="X701" s="4" t="s">
        <v>42</v>
      </c>
      <c r="Y701" s="33" t="s">
        <v>424</v>
      </c>
      <c r="Z701" s="33" t="s">
        <v>425</v>
      </c>
      <c r="AA701" s="33" t="s">
        <v>42</v>
      </c>
      <c r="AB701" s="33" t="s">
        <v>425</v>
      </c>
      <c r="AC701" s="33" t="s">
        <v>42</v>
      </c>
    </row>
    <row r="702" spans="1:29" ht="65.25" customHeight="1">
      <c r="A702" s="33" t="s">
        <v>143</v>
      </c>
      <c r="B702" s="27" t="s">
        <v>144</v>
      </c>
      <c r="C702" s="4" t="s">
        <v>1919</v>
      </c>
      <c r="D702" s="53" t="s">
        <v>1920</v>
      </c>
      <c r="E702" s="4" t="s">
        <v>145</v>
      </c>
      <c r="F702" s="33" t="s">
        <v>146</v>
      </c>
      <c r="G702" s="4" t="s">
        <v>1944</v>
      </c>
      <c r="H702" s="4" t="s">
        <v>1922</v>
      </c>
      <c r="I702" s="4" t="s">
        <v>1923</v>
      </c>
      <c r="J702" s="4" t="s">
        <v>420</v>
      </c>
      <c r="K702" s="4"/>
      <c r="L702" s="4"/>
      <c r="M702" s="4" t="s">
        <v>421</v>
      </c>
      <c r="N702" s="4" t="s">
        <v>493</v>
      </c>
      <c r="O702" s="4" t="s">
        <v>423</v>
      </c>
      <c r="P702" s="4"/>
      <c r="Q702" s="54" t="s">
        <v>1924</v>
      </c>
      <c r="R702" s="33" t="s">
        <v>32</v>
      </c>
      <c r="S702" s="81">
        <v>74</v>
      </c>
      <c r="T702" s="33">
        <v>2030</v>
      </c>
      <c r="U702" s="33">
        <v>0</v>
      </c>
      <c r="V702" s="33">
        <v>2050</v>
      </c>
      <c r="W702" s="4" t="s">
        <v>31</v>
      </c>
      <c r="X702" s="4" t="s">
        <v>42</v>
      </c>
      <c r="Y702" s="33" t="s">
        <v>424</v>
      </c>
      <c r="Z702" s="33" t="s">
        <v>425</v>
      </c>
      <c r="AA702" s="33" t="s">
        <v>42</v>
      </c>
      <c r="AB702" s="33" t="s">
        <v>425</v>
      </c>
      <c r="AC702" s="33" t="s">
        <v>42</v>
      </c>
    </row>
    <row r="703" spans="1:29" ht="65.25" customHeight="1">
      <c r="A703" s="33" t="s">
        <v>143</v>
      </c>
      <c r="B703" s="27" t="s">
        <v>144</v>
      </c>
      <c r="C703" s="4" t="s">
        <v>1919</v>
      </c>
      <c r="D703" s="53" t="s">
        <v>1920</v>
      </c>
      <c r="E703" s="4" t="s">
        <v>145</v>
      </c>
      <c r="F703" s="33" t="s">
        <v>146</v>
      </c>
      <c r="G703" s="4" t="s">
        <v>1944</v>
      </c>
      <c r="H703" s="4" t="s">
        <v>1925</v>
      </c>
      <c r="I703" s="4" t="s">
        <v>1923</v>
      </c>
      <c r="J703" s="4" t="s">
        <v>420</v>
      </c>
      <c r="K703" s="4"/>
      <c r="L703" s="4"/>
      <c r="M703" s="4" t="s">
        <v>421</v>
      </c>
      <c r="N703" s="4" t="s">
        <v>423</v>
      </c>
      <c r="O703" s="4"/>
      <c r="P703" s="4"/>
      <c r="Q703" s="56" t="s">
        <v>1926</v>
      </c>
      <c r="R703" s="33" t="s">
        <v>32</v>
      </c>
      <c r="S703" s="81">
        <v>36</v>
      </c>
      <c r="T703" s="33">
        <v>2030</v>
      </c>
      <c r="U703" s="33">
        <v>0</v>
      </c>
      <c r="V703" s="33">
        <v>2050</v>
      </c>
      <c r="W703" s="4" t="s">
        <v>31</v>
      </c>
      <c r="X703" s="4" t="s">
        <v>42</v>
      </c>
      <c r="Y703" s="33" t="s">
        <v>424</v>
      </c>
      <c r="Z703" s="33" t="s">
        <v>425</v>
      </c>
      <c r="AA703" s="33" t="s">
        <v>42</v>
      </c>
      <c r="AB703" s="33" t="s">
        <v>425</v>
      </c>
      <c r="AC703" s="33" t="s">
        <v>42</v>
      </c>
    </row>
    <row r="704" spans="1:29" ht="65.25" customHeight="1">
      <c r="A704" s="33" t="s">
        <v>143</v>
      </c>
      <c r="B704" s="27" t="s">
        <v>144</v>
      </c>
      <c r="C704" s="4" t="s">
        <v>1919</v>
      </c>
      <c r="D704" s="53" t="s">
        <v>1920</v>
      </c>
      <c r="E704" s="4" t="s">
        <v>145</v>
      </c>
      <c r="F704" s="33" t="s">
        <v>146</v>
      </c>
      <c r="G704" s="4" t="s">
        <v>1944</v>
      </c>
      <c r="H704" s="4" t="s">
        <v>1927</v>
      </c>
      <c r="I704" s="4" t="s">
        <v>1928</v>
      </c>
      <c r="J704" s="4" t="s">
        <v>420</v>
      </c>
      <c r="K704" s="4"/>
      <c r="L704" s="4"/>
      <c r="M704" s="4" t="s">
        <v>421</v>
      </c>
      <c r="N704" s="4" t="s">
        <v>423</v>
      </c>
      <c r="O704" s="4"/>
      <c r="P704" s="4"/>
      <c r="Q704" s="57" t="s">
        <v>1929</v>
      </c>
      <c r="R704" s="33" t="s">
        <v>32</v>
      </c>
      <c r="S704" s="81">
        <v>68</v>
      </c>
      <c r="T704" s="33">
        <v>2030</v>
      </c>
      <c r="U704" s="33">
        <v>0</v>
      </c>
      <c r="V704" s="33">
        <v>2050</v>
      </c>
      <c r="W704" s="4" t="s">
        <v>31</v>
      </c>
      <c r="X704" s="4" t="s">
        <v>42</v>
      </c>
      <c r="Y704" s="33" t="s">
        <v>424</v>
      </c>
      <c r="Z704" s="33" t="s">
        <v>425</v>
      </c>
      <c r="AA704" s="33" t="s">
        <v>42</v>
      </c>
      <c r="AB704" s="33" t="s">
        <v>425</v>
      </c>
      <c r="AC704" s="33" t="s">
        <v>42</v>
      </c>
    </row>
    <row r="705" spans="1:29" ht="65.25" customHeight="1">
      <c r="A705" s="33" t="s">
        <v>143</v>
      </c>
      <c r="B705" s="27" t="s">
        <v>144</v>
      </c>
      <c r="C705" s="4" t="s">
        <v>1919</v>
      </c>
      <c r="D705" s="53" t="s">
        <v>1920</v>
      </c>
      <c r="E705" s="4" t="s">
        <v>145</v>
      </c>
      <c r="F705" s="33" t="s">
        <v>146</v>
      </c>
      <c r="G705" s="4" t="s">
        <v>1944</v>
      </c>
      <c r="H705" s="4" t="s">
        <v>1930</v>
      </c>
      <c r="I705" s="4" t="s">
        <v>1931</v>
      </c>
      <c r="J705" s="4" t="s">
        <v>13</v>
      </c>
      <c r="K705" s="4"/>
      <c r="L705" s="4"/>
      <c r="M705" s="4" t="s">
        <v>430</v>
      </c>
      <c r="N705" s="4" t="s">
        <v>429</v>
      </c>
      <c r="O705" s="4"/>
      <c r="P705" s="4"/>
      <c r="Q705" s="57" t="s">
        <v>1932</v>
      </c>
      <c r="R705" s="33" t="s">
        <v>32</v>
      </c>
      <c r="S705" s="81">
        <v>85</v>
      </c>
      <c r="T705" s="33">
        <v>2030</v>
      </c>
      <c r="U705" s="33">
        <v>0</v>
      </c>
      <c r="V705" s="33">
        <v>2050</v>
      </c>
      <c r="W705" s="4" t="s">
        <v>31</v>
      </c>
      <c r="X705" s="4" t="s">
        <v>42</v>
      </c>
      <c r="Y705" s="33" t="s">
        <v>424</v>
      </c>
      <c r="Z705" s="33" t="s">
        <v>425</v>
      </c>
      <c r="AA705" s="33" t="s">
        <v>42</v>
      </c>
      <c r="AB705" s="33" t="s">
        <v>425</v>
      </c>
      <c r="AC705" s="33" t="s">
        <v>42</v>
      </c>
    </row>
    <row r="706" spans="1:29" ht="65.25" customHeight="1">
      <c r="A706" s="33" t="s">
        <v>143</v>
      </c>
      <c r="B706" s="27" t="s">
        <v>144</v>
      </c>
      <c r="C706" s="4" t="s">
        <v>1919</v>
      </c>
      <c r="D706" s="53" t="s">
        <v>1920</v>
      </c>
      <c r="E706" s="4" t="s">
        <v>145</v>
      </c>
      <c r="F706" s="33" t="s">
        <v>146</v>
      </c>
      <c r="G706" s="4" t="s">
        <v>1944</v>
      </c>
      <c r="H706" s="4" t="s">
        <v>1933</v>
      </c>
      <c r="I706" s="4" t="s">
        <v>1934</v>
      </c>
      <c r="J706" s="4" t="s">
        <v>13</v>
      </c>
      <c r="K706" s="4"/>
      <c r="L706" s="4"/>
      <c r="M706" s="4" t="s">
        <v>430</v>
      </c>
      <c r="N706" s="4"/>
      <c r="O706" s="4"/>
      <c r="P706" s="4"/>
      <c r="Q706" s="57" t="s">
        <v>1935</v>
      </c>
      <c r="R706" s="33" t="s">
        <v>32</v>
      </c>
      <c r="S706" s="29">
        <v>0</v>
      </c>
      <c r="T706" s="33">
        <v>2030</v>
      </c>
      <c r="U706" s="35">
        <v>223</v>
      </c>
      <c r="V706" s="33">
        <v>2050</v>
      </c>
      <c r="W706" s="4" t="s">
        <v>31</v>
      </c>
      <c r="X706" s="4" t="s">
        <v>42</v>
      </c>
      <c r="Y706" s="33" t="s">
        <v>424</v>
      </c>
      <c r="Z706" s="33" t="s">
        <v>425</v>
      </c>
      <c r="AA706" s="33" t="s">
        <v>42</v>
      </c>
      <c r="AB706" s="33" t="s">
        <v>425</v>
      </c>
      <c r="AC706" s="33" t="s">
        <v>42</v>
      </c>
    </row>
    <row r="707" spans="1:29" ht="65.25" customHeight="1">
      <c r="A707" s="33" t="s">
        <v>143</v>
      </c>
      <c r="B707" s="27" t="s">
        <v>144</v>
      </c>
      <c r="C707" s="4" t="s">
        <v>1919</v>
      </c>
      <c r="D707" s="53" t="s">
        <v>1920</v>
      </c>
      <c r="E707" s="4" t="s">
        <v>145</v>
      </c>
      <c r="F707" s="33" t="s">
        <v>146</v>
      </c>
      <c r="G707" s="4" t="s">
        <v>1944</v>
      </c>
      <c r="H707" s="4" t="s">
        <v>1943</v>
      </c>
      <c r="I707" s="4" t="s">
        <v>1937</v>
      </c>
      <c r="J707" s="4" t="s">
        <v>13</v>
      </c>
      <c r="K707" s="4"/>
      <c r="L707" s="4"/>
      <c r="M707" s="4" t="s">
        <v>473</v>
      </c>
      <c r="N707" s="4"/>
      <c r="O707" s="4"/>
      <c r="P707" s="4"/>
      <c r="Q707" s="4" t="s">
        <v>1213</v>
      </c>
      <c r="R707" s="33" t="s">
        <v>32</v>
      </c>
      <c r="S707" s="81">
        <v>168</v>
      </c>
      <c r="T707" s="33">
        <v>2030</v>
      </c>
      <c r="U707" s="33">
        <v>0</v>
      </c>
      <c r="V707" s="33">
        <v>2050</v>
      </c>
      <c r="W707" s="4" t="s">
        <v>31</v>
      </c>
      <c r="X707" s="4" t="s">
        <v>42</v>
      </c>
      <c r="Y707" s="33" t="s">
        <v>424</v>
      </c>
      <c r="Z707" s="33" t="s">
        <v>425</v>
      </c>
      <c r="AA707" s="33" t="s">
        <v>42</v>
      </c>
      <c r="AB707" s="33" t="s">
        <v>425</v>
      </c>
      <c r="AC707" s="33" t="s">
        <v>42</v>
      </c>
    </row>
    <row r="708" spans="1:29" ht="65.25" customHeight="1">
      <c r="A708" s="33" t="s">
        <v>143</v>
      </c>
      <c r="B708" s="27" t="s">
        <v>144</v>
      </c>
      <c r="C708" s="4" t="s">
        <v>1919</v>
      </c>
      <c r="D708" s="53" t="s">
        <v>1920</v>
      </c>
      <c r="E708" s="4" t="s">
        <v>145</v>
      </c>
      <c r="F708" s="33" t="s">
        <v>146</v>
      </c>
      <c r="G708" s="4" t="s">
        <v>1944</v>
      </c>
      <c r="H708" s="4" t="s">
        <v>1938</v>
      </c>
      <c r="I708" s="4" t="s">
        <v>1939</v>
      </c>
      <c r="J708" s="4" t="s">
        <v>13</v>
      </c>
      <c r="K708" s="4"/>
      <c r="L708" s="4"/>
      <c r="M708" s="4" t="s">
        <v>635</v>
      </c>
      <c r="N708" s="4"/>
      <c r="O708" s="4"/>
      <c r="P708" s="4"/>
      <c r="Q708" s="4" t="s">
        <v>1213</v>
      </c>
      <c r="R708" s="33" t="s">
        <v>32</v>
      </c>
      <c r="S708" s="81">
        <v>6</v>
      </c>
      <c r="T708" s="33">
        <v>2030</v>
      </c>
      <c r="U708" s="33">
        <v>0</v>
      </c>
      <c r="V708" s="33">
        <v>2050</v>
      </c>
      <c r="W708" s="4" t="s">
        <v>31</v>
      </c>
      <c r="X708" s="4" t="s">
        <v>42</v>
      </c>
      <c r="Y708" s="33" t="s">
        <v>424</v>
      </c>
      <c r="Z708" s="33" t="s">
        <v>425</v>
      </c>
      <c r="AA708" s="33" t="s">
        <v>42</v>
      </c>
      <c r="AB708" s="33" t="s">
        <v>425</v>
      </c>
      <c r="AC708" s="33" t="s">
        <v>42</v>
      </c>
    </row>
    <row r="709" spans="1:29" ht="65.25" customHeight="1">
      <c r="A709" s="33" t="s">
        <v>143</v>
      </c>
      <c r="B709" s="27" t="s">
        <v>144</v>
      </c>
      <c r="C709" s="4" t="s">
        <v>1919</v>
      </c>
      <c r="D709" s="53" t="s">
        <v>1920</v>
      </c>
      <c r="E709" s="4" t="s">
        <v>145</v>
      </c>
      <c r="F709" s="33" t="s">
        <v>146</v>
      </c>
      <c r="G709" s="4" t="s">
        <v>1945</v>
      </c>
      <c r="H709" s="4" t="s">
        <v>1922</v>
      </c>
      <c r="I709" s="4" t="s">
        <v>1923</v>
      </c>
      <c r="J709" s="4" t="s">
        <v>420</v>
      </c>
      <c r="K709" s="4"/>
      <c r="L709" s="4"/>
      <c r="M709" s="4" t="s">
        <v>421</v>
      </c>
      <c r="N709" s="4" t="s">
        <v>493</v>
      </c>
      <c r="O709" s="4" t="s">
        <v>423</v>
      </c>
      <c r="P709" s="4"/>
      <c r="Q709" s="54" t="s">
        <v>1924</v>
      </c>
      <c r="R709" s="33" t="s">
        <v>32</v>
      </c>
      <c r="S709" s="81">
        <v>85</v>
      </c>
      <c r="T709" s="33">
        <v>2030</v>
      </c>
      <c r="U709" s="33">
        <v>0</v>
      </c>
      <c r="V709" s="33">
        <v>2050</v>
      </c>
      <c r="W709" s="4" t="s">
        <v>31</v>
      </c>
      <c r="X709" s="4" t="s">
        <v>42</v>
      </c>
      <c r="Y709" s="33" t="s">
        <v>424</v>
      </c>
      <c r="Z709" s="33" t="s">
        <v>425</v>
      </c>
      <c r="AA709" s="33" t="s">
        <v>42</v>
      </c>
      <c r="AB709" s="33" t="s">
        <v>425</v>
      </c>
      <c r="AC709" s="33" t="s">
        <v>42</v>
      </c>
    </row>
    <row r="710" spans="1:29" ht="65.25" customHeight="1">
      <c r="A710" s="33" t="s">
        <v>143</v>
      </c>
      <c r="B710" s="27" t="s">
        <v>144</v>
      </c>
      <c r="C710" s="4" t="s">
        <v>1919</v>
      </c>
      <c r="D710" s="53" t="s">
        <v>1920</v>
      </c>
      <c r="E710" s="4" t="s">
        <v>145</v>
      </c>
      <c r="F710" s="33" t="s">
        <v>146</v>
      </c>
      <c r="G710" s="4" t="s">
        <v>1945</v>
      </c>
      <c r="H710" s="4" t="s">
        <v>1925</v>
      </c>
      <c r="I710" s="4" t="s">
        <v>1923</v>
      </c>
      <c r="J710" s="4" t="s">
        <v>420</v>
      </c>
      <c r="K710" s="4"/>
      <c r="L710" s="4"/>
      <c r="M710" s="4" t="s">
        <v>421</v>
      </c>
      <c r="N710" s="4" t="s">
        <v>423</v>
      </c>
      <c r="O710" s="4"/>
      <c r="P710" s="4"/>
      <c r="Q710" s="56" t="s">
        <v>1926</v>
      </c>
      <c r="R710" s="33" t="s">
        <v>32</v>
      </c>
      <c r="S710" s="81">
        <v>97</v>
      </c>
      <c r="T710" s="33">
        <v>2030</v>
      </c>
      <c r="U710" s="33">
        <v>0</v>
      </c>
      <c r="V710" s="33">
        <v>2050</v>
      </c>
      <c r="W710" s="4" t="s">
        <v>31</v>
      </c>
      <c r="X710" s="4" t="s">
        <v>42</v>
      </c>
      <c r="Y710" s="33" t="s">
        <v>424</v>
      </c>
      <c r="Z710" s="33" t="s">
        <v>425</v>
      </c>
      <c r="AA710" s="33" t="s">
        <v>42</v>
      </c>
      <c r="AB710" s="33" t="s">
        <v>425</v>
      </c>
      <c r="AC710" s="33" t="s">
        <v>42</v>
      </c>
    </row>
    <row r="711" spans="1:29" ht="65.25" customHeight="1">
      <c r="A711" s="33" t="s">
        <v>143</v>
      </c>
      <c r="B711" s="27" t="s">
        <v>144</v>
      </c>
      <c r="C711" s="4" t="s">
        <v>1919</v>
      </c>
      <c r="D711" s="53" t="s">
        <v>1920</v>
      </c>
      <c r="E711" s="4" t="s">
        <v>145</v>
      </c>
      <c r="F711" s="33" t="s">
        <v>146</v>
      </c>
      <c r="G711" s="4" t="s">
        <v>1945</v>
      </c>
      <c r="H711" s="4" t="s">
        <v>1927</v>
      </c>
      <c r="I711" s="4" t="s">
        <v>1928</v>
      </c>
      <c r="J711" s="4" t="s">
        <v>420</v>
      </c>
      <c r="K711" s="4"/>
      <c r="L711" s="4"/>
      <c r="M711" s="4" t="s">
        <v>421</v>
      </c>
      <c r="N711" s="4" t="s">
        <v>423</v>
      </c>
      <c r="O711" s="4"/>
      <c r="P711" s="4"/>
      <c r="Q711" s="57" t="s">
        <v>1929</v>
      </c>
      <c r="R711" s="33" t="s">
        <v>32</v>
      </c>
      <c r="S711" s="81">
        <v>15</v>
      </c>
      <c r="T711" s="33">
        <v>2030</v>
      </c>
      <c r="U711" s="33">
        <v>0</v>
      </c>
      <c r="V711" s="33">
        <v>2050</v>
      </c>
      <c r="W711" s="4" t="s">
        <v>31</v>
      </c>
      <c r="X711" s="4" t="s">
        <v>42</v>
      </c>
      <c r="Y711" s="33" t="s">
        <v>424</v>
      </c>
      <c r="Z711" s="33" t="s">
        <v>425</v>
      </c>
      <c r="AA711" s="33" t="s">
        <v>42</v>
      </c>
      <c r="AB711" s="33" t="s">
        <v>425</v>
      </c>
      <c r="AC711" s="33" t="s">
        <v>42</v>
      </c>
    </row>
    <row r="712" spans="1:29" ht="65.25" customHeight="1">
      <c r="A712" s="33" t="s">
        <v>143</v>
      </c>
      <c r="B712" s="27" t="s">
        <v>144</v>
      </c>
      <c r="C712" s="4" t="s">
        <v>1919</v>
      </c>
      <c r="D712" s="53" t="s">
        <v>1920</v>
      </c>
      <c r="E712" s="4" t="s">
        <v>145</v>
      </c>
      <c r="F712" s="33" t="s">
        <v>146</v>
      </c>
      <c r="G712" s="4" t="s">
        <v>1945</v>
      </c>
      <c r="H712" s="4" t="s">
        <v>1930</v>
      </c>
      <c r="I712" s="4" t="s">
        <v>1931</v>
      </c>
      <c r="J712" s="4" t="s">
        <v>13</v>
      </c>
      <c r="K712" s="4"/>
      <c r="L712" s="4"/>
      <c r="M712" s="4" t="s">
        <v>430</v>
      </c>
      <c r="N712" s="4" t="s">
        <v>429</v>
      </c>
      <c r="O712" s="4"/>
      <c r="P712" s="4"/>
      <c r="Q712" s="57" t="s">
        <v>1932</v>
      </c>
      <c r="R712" s="33" t="s">
        <v>32</v>
      </c>
      <c r="S712" s="81">
        <v>109</v>
      </c>
      <c r="T712" s="33">
        <v>2030</v>
      </c>
      <c r="U712" s="33">
        <v>0</v>
      </c>
      <c r="V712" s="33">
        <v>2050</v>
      </c>
      <c r="W712" s="4" t="s">
        <v>31</v>
      </c>
      <c r="X712" s="4" t="s">
        <v>42</v>
      </c>
      <c r="Y712" s="33" t="s">
        <v>424</v>
      </c>
      <c r="Z712" s="33" t="s">
        <v>425</v>
      </c>
      <c r="AA712" s="33" t="s">
        <v>42</v>
      </c>
      <c r="AB712" s="33" t="s">
        <v>425</v>
      </c>
      <c r="AC712" s="33" t="s">
        <v>42</v>
      </c>
    </row>
    <row r="713" spans="1:29" ht="65.25" customHeight="1">
      <c r="A713" s="33" t="s">
        <v>143</v>
      </c>
      <c r="B713" s="27" t="s">
        <v>144</v>
      </c>
      <c r="C713" s="4" t="s">
        <v>1919</v>
      </c>
      <c r="D713" s="53" t="s">
        <v>1920</v>
      </c>
      <c r="E713" s="4" t="s">
        <v>145</v>
      </c>
      <c r="F713" s="33" t="s">
        <v>146</v>
      </c>
      <c r="G713" s="4" t="s">
        <v>1945</v>
      </c>
      <c r="H713" s="4" t="s">
        <v>1933</v>
      </c>
      <c r="I713" s="4" t="s">
        <v>1934</v>
      </c>
      <c r="J713" s="4" t="s">
        <v>13</v>
      </c>
      <c r="K713" s="4"/>
      <c r="L713" s="4"/>
      <c r="M713" s="4" t="s">
        <v>430</v>
      </c>
      <c r="N713" s="4"/>
      <c r="O713" s="4"/>
      <c r="P713" s="4"/>
      <c r="Q713" s="57" t="s">
        <v>1935</v>
      </c>
      <c r="R713" s="33" t="s">
        <v>32</v>
      </c>
      <c r="S713" s="29">
        <v>0</v>
      </c>
      <c r="T713" s="33">
        <v>2030</v>
      </c>
      <c r="U713" s="35">
        <v>170</v>
      </c>
      <c r="V713" s="33">
        <v>2050</v>
      </c>
      <c r="W713" s="4" t="s">
        <v>31</v>
      </c>
      <c r="X713" s="4" t="s">
        <v>42</v>
      </c>
      <c r="Y713" s="33" t="s">
        <v>424</v>
      </c>
      <c r="Z713" s="33" t="s">
        <v>425</v>
      </c>
      <c r="AA713" s="33" t="s">
        <v>42</v>
      </c>
      <c r="AB713" s="33" t="s">
        <v>425</v>
      </c>
      <c r="AC713" s="33" t="s">
        <v>42</v>
      </c>
    </row>
    <row r="714" spans="1:29" ht="65.25" customHeight="1">
      <c r="A714" s="33" t="s">
        <v>143</v>
      </c>
      <c r="B714" s="27" t="s">
        <v>144</v>
      </c>
      <c r="C714" s="4" t="s">
        <v>1919</v>
      </c>
      <c r="D714" s="53" t="s">
        <v>1920</v>
      </c>
      <c r="E714" s="4" t="s">
        <v>145</v>
      </c>
      <c r="F714" s="33" t="s">
        <v>146</v>
      </c>
      <c r="G714" s="4" t="s">
        <v>1945</v>
      </c>
      <c r="H714" s="4" t="s">
        <v>1941</v>
      </c>
      <c r="I714" s="4" t="s">
        <v>1942</v>
      </c>
      <c r="J714" s="4" t="s">
        <v>13</v>
      </c>
      <c r="K714" s="4"/>
      <c r="L714" s="4"/>
      <c r="M714" s="4" t="s">
        <v>473</v>
      </c>
      <c r="N714" s="4"/>
      <c r="O714" s="4"/>
      <c r="P714" s="4"/>
      <c r="Q714" s="4" t="s">
        <v>1213</v>
      </c>
      <c r="R714" s="33" t="s">
        <v>32</v>
      </c>
      <c r="S714" s="81">
        <v>22</v>
      </c>
      <c r="T714" s="33">
        <v>2030</v>
      </c>
      <c r="U714" s="33">
        <v>0</v>
      </c>
      <c r="V714" s="33">
        <v>2050</v>
      </c>
      <c r="W714" s="4" t="s">
        <v>31</v>
      </c>
      <c r="X714" s="4" t="s">
        <v>42</v>
      </c>
      <c r="Y714" s="33" t="s">
        <v>424</v>
      </c>
      <c r="Z714" s="33" t="s">
        <v>425</v>
      </c>
      <c r="AA714" s="33" t="s">
        <v>42</v>
      </c>
      <c r="AB714" s="33" t="s">
        <v>425</v>
      </c>
      <c r="AC714" s="33" t="s">
        <v>42</v>
      </c>
    </row>
    <row r="715" spans="1:29" ht="65.25" customHeight="1">
      <c r="A715" s="33" t="s">
        <v>143</v>
      </c>
      <c r="B715" s="27" t="s">
        <v>144</v>
      </c>
      <c r="C715" s="4" t="s">
        <v>1919</v>
      </c>
      <c r="D715" s="53" t="s">
        <v>1920</v>
      </c>
      <c r="E715" s="4" t="s">
        <v>145</v>
      </c>
      <c r="F715" s="33" t="s">
        <v>146</v>
      </c>
      <c r="G715" s="4" t="s">
        <v>1945</v>
      </c>
      <c r="H715" s="4" t="s">
        <v>1943</v>
      </c>
      <c r="I715" s="4" t="s">
        <v>1937</v>
      </c>
      <c r="J715" s="4" t="s">
        <v>13</v>
      </c>
      <c r="K715" s="4"/>
      <c r="L715" s="4"/>
      <c r="M715" s="4" t="s">
        <v>473</v>
      </c>
      <c r="N715" s="4"/>
      <c r="O715" s="4"/>
      <c r="P715" s="4"/>
      <c r="Q715" s="4" t="s">
        <v>1213</v>
      </c>
      <c r="R715" s="33" t="s">
        <v>32</v>
      </c>
      <c r="S715" s="81">
        <v>298</v>
      </c>
      <c r="T715" s="33">
        <v>2030</v>
      </c>
      <c r="U715" s="33">
        <v>0</v>
      </c>
      <c r="V715" s="33">
        <v>2050</v>
      </c>
      <c r="W715" s="4" t="s">
        <v>31</v>
      </c>
      <c r="X715" s="4" t="s">
        <v>42</v>
      </c>
      <c r="Y715" s="33" t="s">
        <v>424</v>
      </c>
      <c r="Z715" s="33" t="s">
        <v>425</v>
      </c>
      <c r="AA715" s="33" t="s">
        <v>42</v>
      </c>
      <c r="AB715" s="33" t="s">
        <v>425</v>
      </c>
      <c r="AC715" s="33" t="s">
        <v>42</v>
      </c>
    </row>
    <row r="716" spans="1:29" ht="65.25" customHeight="1">
      <c r="A716" s="33" t="s">
        <v>143</v>
      </c>
      <c r="B716" s="27" t="s">
        <v>144</v>
      </c>
      <c r="C716" s="4" t="s">
        <v>1919</v>
      </c>
      <c r="D716" s="53" t="s">
        <v>1920</v>
      </c>
      <c r="E716" s="4" t="s">
        <v>145</v>
      </c>
      <c r="F716" s="33" t="s">
        <v>146</v>
      </c>
      <c r="G716" s="4" t="s">
        <v>1945</v>
      </c>
      <c r="H716" s="4" t="s">
        <v>1938</v>
      </c>
      <c r="I716" s="4" t="s">
        <v>1939</v>
      </c>
      <c r="J716" s="4" t="s">
        <v>13</v>
      </c>
      <c r="K716" s="4"/>
      <c r="L716" s="4"/>
      <c r="M716" s="4" t="s">
        <v>635</v>
      </c>
      <c r="N716" s="4"/>
      <c r="O716" s="4"/>
      <c r="P716" s="4"/>
      <c r="Q716" s="4" t="s">
        <v>1213</v>
      </c>
      <c r="R716" s="33" t="s">
        <v>32</v>
      </c>
      <c r="S716" s="81">
        <v>7</v>
      </c>
      <c r="T716" s="33">
        <v>2030</v>
      </c>
      <c r="U716" s="33">
        <v>0</v>
      </c>
      <c r="V716" s="33">
        <v>2050</v>
      </c>
      <c r="W716" s="4" t="s">
        <v>31</v>
      </c>
      <c r="X716" s="4" t="s">
        <v>42</v>
      </c>
      <c r="Y716" s="33" t="s">
        <v>424</v>
      </c>
      <c r="Z716" s="33" t="s">
        <v>425</v>
      </c>
      <c r="AA716" s="33" t="s">
        <v>42</v>
      </c>
      <c r="AB716" s="33" t="s">
        <v>425</v>
      </c>
      <c r="AC716" s="33" t="s">
        <v>42</v>
      </c>
    </row>
    <row r="717" spans="1:29" ht="65.25" customHeight="1">
      <c r="A717" s="33" t="s">
        <v>143</v>
      </c>
      <c r="B717" s="27" t="s">
        <v>144</v>
      </c>
      <c r="C717" s="4" t="s">
        <v>1919</v>
      </c>
      <c r="D717" s="53" t="s">
        <v>1920</v>
      </c>
      <c r="E717" s="4" t="s">
        <v>145</v>
      </c>
      <c r="F717" s="33" t="s">
        <v>146</v>
      </c>
      <c r="G717" s="4" t="s">
        <v>1946</v>
      </c>
      <c r="H717" s="4" t="s">
        <v>1922</v>
      </c>
      <c r="I717" s="4" t="s">
        <v>1923</v>
      </c>
      <c r="J717" s="4" t="s">
        <v>420</v>
      </c>
      <c r="K717" s="4"/>
      <c r="L717" s="4"/>
      <c r="M717" s="4" t="s">
        <v>421</v>
      </c>
      <c r="N717" s="4" t="s">
        <v>493</v>
      </c>
      <c r="O717" s="4" t="s">
        <v>423</v>
      </c>
      <c r="P717" s="4"/>
      <c r="Q717" s="54" t="s">
        <v>1924</v>
      </c>
      <c r="R717" s="33" t="s">
        <v>32</v>
      </c>
      <c r="S717" s="81">
        <v>1814</v>
      </c>
      <c r="T717" s="33">
        <v>2030</v>
      </c>
      <c r="U717" s="33" t="s">
        <v>42</v>
      </c>
      <c r="V717" s="33">
        <v>2050</v>
      </c>
      <c r="W717" s="4" t="s">
        <v>31</v>
      </c>
      <c r="X717" s="4" t="s">
        <v>42</v>
      </c>
      <c r="Y717" s="33" t="s">
        <v>424</v>
      </c>
      <c r="Z717" s="33" t="s">
        <v>425</v>
      </c>
      <c r="AA717" s="33" t="s">
        <v>42</v>
      </c>
      <c r="AB717" s="33" t="s">
        <v>425</v>
      </c>
      <c r="AC717" s="33" t="s">
        <v>42</v>
      </c>
    </row>
    <row r="718" spans="1:29" ht="65.25" customHeight="1">
      <c r="A718" s="33" t="s">
        <v>143</v>
      </c>
      <c r="B718" s="27" t="s">
        <v>144</v>
      </c>
      <c r="C718" s="4" t="s">
        <v>1919</v>
      </c>
      <c r="D718" s="53" t="s">
        <v>1920</v>
      </c>
      <c r="E718" s="4" t="s">
        <v>145</v>
      </c>
      <c r="F718" s="33" t="s">
        <v>146</v>
      </c>
      <c r="G718" s="4" t="s">
        <v>1946</v>
      </c>
      <c r="H718" s="4" t="s">
        <v>1925</v>
      </c>
      <c r="I718" s="4" t="s">
        <v>1923</v>
      </c>
      <c r="J718" s="4" t="s">
        <v>420</v>
      </c>
      <c r="K718" s="4"/>
      <c r="L718" s="4"/>
      <c r="M718" s="4" t="s">
        <v>421</v>
      </c>
      <c r="N718" s="4" t="s">
        <v>423</v>
      </c>
      <c r="O718" s="4"/>
      <c r="P718" s="4"/>
      <c r="Q718" s="56" t="s">
        <v>1926</v>
      </c>
      <c r="R718" s="33" t="s">
        <v>32</v>
      </c>
      <c r="S718" s="81">
        <v>3057</v>
      </c>
      <c r="T718" s="33">
        <v>2030</v>
      </c>
      <c r="U718" s="33">
        <v>0</v>
      </c>
      <c r="V718" s="33">
        <v>2050</v>
      </c>
      <c r="W718" s="4" t="s">
        <v>31</v>
      </c>
      <c r="X718" s="4" t="s">
        <v>42</v>
      </c>
      <c r="Y718" s="33" t="s">
        <v>424</v>
      </c>
      <c r="Z718" s="33" t="s">
        <v>425</v>
      </c>
      <c r="AA718" s="33" t="s">
        <v>42</v>
      </c>
      <c r="AB718" s="33" t="s">
        <v>425</v>
      </c>
      <c r="AC718" s="33" t="s">
        <v>42</v>
      </c>
    </row>
    <row r="719" spans="1:29" ht="65.25" customHeight="1">
      <c r="A719" s="33" t="s">
        <v>143</v>
      </c>
      <c r="B719" s="27" t="s">
        <v>144</v>
      </c>
      <c r="C719" s="4" t="s">
        <v>1919</v>
      </c>
      <c r="D719" s="53" t="s">
        <v>1920</v>
      </c>
      <c r="E719" s="4" t="s">
        <v>145</v>
      </c>
      <c r="F719" s="33" t="s">
        <v>146</v>
      </c>
      <c r="G719" s="4" t="s">
        <v>1946</v>
      </c>
      <c r="H719" s="4" t="s">
        <v>1927</v>
      </c>
      <c r="I719" s="4" t="s">
        <v>1928</v>
      </c>
      <c r="J719" s="4" t="s">
        <v>420</v>
      </c>
      <c r="K719" s="4"/>
      <c r="L719" s="4"/>
      <c r="M719" s="4" t="s">
        <v>421</v>
      </c>
      <c r="N719" s="4" t="s">
        <v>423</v>
      </c>
      <c r="O719" s="4"/>
      <c r="P719" s="4"/>
      <c r="Q719" s="57" t="s">
        <v>1929</v>
      </c>
      <c r="R719" s="33" t="s">
        <v>32</v>
      </c>
      <c r="S719" s="81">
        <v>427</v>
      </c>
      <c r="T719" s="33">
        <v>2030</v>
      </c>
      <c r="U719" s="33">
        <v>0</v>
      </c>
      <c r="V719" s="33">
        <v>2050</v>
      </c>
      <c r="W719" s="4" t="s">
        <v>31</v>
      </c>
      <c r="X719" s="4" t="s">
        <v>42</v>
      </c>
      <c r="Y719" s="33" t="s">
        <v>424</v>
      </c>
      <c r="Z719" s="33" t="s">
        <v>425</v>
      </c>
      <c r="AA719" s="33" t="s">
        <v>42</v>
      </c>
      <c r="AB719" s="33" t="s">
        <v>425</v>
      </c>
      <c r="AC719" s="33" t="s">
        <v>42</v>
      </c>
    </row>
    <row r="720" spans="1:29" ht="65.25" customHeight="1">
      <c r="A720" s="33" t="s">
        <v>143</v>
      </c>
      <c r="B720" s="27" t="s">
        <v>144</v>
      </c>
      <c r="C720" s="4" t="s">
        <v>1919</v>
      </c>
      <c r="D720" s="53" t="s">
        <v>1920</v>
      </c>
      <c r="E720" s="4" t="s">
        <v>145</v>
      </c>
      <c r="F720" s="33" t="s">
        <v>146</v>
      </c>
      <c r="G720" s="4" t="s">
        <v>1946</v>
      </c>
      <c r="H720" s="4" t="s">
        <v>1930</v>
      </c>
      <c r="I720" s="4" t="s">
        <v>1931</v>
      </c>
      <c r="J720" s="4" t="s">
        <v>13</v>
      </c>
      <c r="K720" s="4"/>
      <c r="L720" s="4"/>
      <c r="M720" s="4" t="s">
        <v>430</v>
      </c>
      <c r="N720" s="4" t="s">
        <v>429</v>
      </c>
      <c r="O720" s="4"/>
      <c r="P720" s="4"/>
      <c r="Q720" s="57" t="s">
        <v>1932</v>
      </c>
      <c r="R720" s="33" t="s">
        <v>32</v>
      </c>
      <c r="S720" s="81">
        <v>1349</v>
      </c>
      <c r="T720" s="33">
        <v>2030</v>
      </c>
      <c r="U720" s="33">
        <v>0</v>
      </c>
      <c r="V720" s="33">
        <v>2050</v>
      </c>
      <c r="W720" s="4" t="s">
        <v>31</v>
      </c>
      <c r="X720" s="4" t="s">
        <v>42</v>
      </c>
      <c r="Y720" s="33" t="s">
        <v>424</v>
      </c>
      <c r="Z720" s="33" t="s">
        <v>425</v>
      </c>
      <c r="AA720" s="33" t="s">
        <v>42</v>
      </c>
      <c r="AB720" s="33" t="s">
        <v>425</v>
      </c>
      <c r="AC720" s="33" t="s">
        <v>42</v>
      </c>
    </row>
    <row r="721" spans="1:29" ht="65.25" customHeight="1">
      <c r="A721" s="33" t="s">
        <v>143</v>
      </c>
      <c r="B721" s="27" t="s">
        <v>144</v>
      </c>
      <c r="C721" s="4" t="s">
        <v>1919</v>
      </c>
      <c r="D721" s="53" t="s">
        <v>1920</v>
      </c>
      <c r="E721" s="4" t="s">
        <v>145</v>
      </c>
      <c r="F721" s="33" t="s">
        <v>146</v>
      </c>
      <c r="G721" s="4" t="s">
        <v>1946</v>
      </c>
      <c r="H721" s="4" t="s">
        <v>1933</v>
      </c>
      <c r="I721" s="4" t="s">
        <v>1934</v>
      </c>
      <c r="J721" s="4" t="s">
        <v>13</v>
      </c>
      <c r="K721" s="4"/>
      <c r="L721" s="4"/>
      <c r="M721" s="4" t="s">
        <v>430</v>
      </c>
      <c r="N721" s="4"/>
      <c r="O721" s="4"/>
      <c r="P721" s="4"/>
      <c r="Q721" s="57" t="s">
        <v>1935</v>
      </c>
      <c r="R721" s="33" t="s">
        <v>32</v>
      </c>
      <c r="S721" s="29">
        <v>0</v>
      </c>
      <c r="T721" s="33">
        <v>2030</v>
      </c>
      <c r="U721" s="35">
        <v>7369</v>
      </c>
      <c r="V721" s="33">
        <v>2050</v>
      </c>
      <c r="W721" s="4" t="s">
        <v>31</v>
      </c>
      <c r="X721" s="4" t="s">
        <v>42</v>
      </c>
      <c r="Y721" s="33" t="s">
        <v>424</v>
      </c>
      <c r="Z721" s="33" t="s">
        <v>425</v>
      </c>
      <c r="AA721" s="33" t="s">
        <v>42</v>
      </c>
      <c r="AB721" s="33" t="s">
        <v>425</v>
      </c>
      <c r="AC721" s="33" t="s">
        <v>42</v>
      </c>
    </row>
    <row r="722" spans="1:29" ht="65.25" customHeight="1">
      <c r="A722" s="33" t="s">
        <v>143</v>
      </c>
      <c r="B722" s="27" t="s">
        <v>144</v>
      </c>
      <c r="C722" s="4" t="s">
        <v>1919</v>
      </c>
      <c r="D722" s="53" t="s">
        <v>1920</v>
      </c>
      <c r="E722" s="4" t="s">
        <v>145</v>
      </c>
      <c r="F722" s="33" t="s">
        <v>146</v>
      </c>
      <c r="G722" s="4" t="s">
        <v>1946</v>
      </c>
      <c r="H722" s="4" t="s">
        <v>1943</v>
      </c>
      <c r="I722" s="4" t="s">
        <v>1937</v>
      </c>
      <c r="J722" s="4" t="s">
        <v>13</v>
      </c>
      <c r="K722" s="4"/>
      <c r="L722" s="4"/>
      <c r="M722" s="4" t="s">
        <v>473</v>
      </c>
      <c r="N722" s="4"/>
      <c r="O722" s="4"/>
      <c r="P722" s="4"/>
      <c r="Q722" s="58" t="s">
        <v>1213</v>
      </c>
      <c r="R722" s="33" t="s">
        <v>32</v>
      </c>
      <c r="S722" s="29">
        <v>0</v>
      </c>
      <c r="T722" s="33">
        <v>2030</v>
      </c>
      <c r="U722" s="33" t="s">
        <v>42</v>
      </c>
      <c r="V722" s="33">
        <v>2050</v>
      </c>
      <c r="W722" s="4" t="s">
        <v>31</v>
      </c>
      <c r="X722" s="4" t="s">
        <v>42</v>
      </c>
      <c r="Y722" s="33" t="s">
        <v>424</v>
      </c>
      <c r="Z722" s="33" t="s">
        <v>425</v>
      </c>
      <c r="AA722" s="33" t="s">
        <v>42</v>
      </c>
      <c r="AB722" s="33" t="s">
        <v>425</v>
      </c>
      <c r="AC722" s="33" t="s">
        <v>42</v>
      </c>
    </row>
    <row r="723" spans="1:29" ht="65.25" customHeight="1">
      <c r="A723" s="33" t="s">
        <v>143</v>
      </c>
      <c r="B723" s="27" t="s">
        <v>144</v>
      </c>
      <c r="C723" s="4" t="s">
        <v>1919</v>
      </c>
      <c r="D723" s="53" t="s">
        <v>1920</v>
      </c>
      <c r="E723" s="4" t="s">
        <v>145</v>
      </c>
      <c r="F723" s="33" t="s">
        <v>146</v>
      </c>
      <c r="G723" s="4" t="s">
        <v>1946</v>
      </c>
      <c r="H723" s="4" t="s">
        <v>1938</v>
      </c>
      <c r="I723" s="4" t="s">
        <v>1939</v>
      </c>
      <c r="J723" s="4" t="s">
        <v>13</v>
      </c>
      <c r="K723" s="4"/>
      <c r="L723" s="4"/>
      <c r="M723" s="4" t="s">
        <v>635</v>
      </c>
      <c r="N723" s="4"/>
      <c r="O723" s="4"/>
      <c r="P723" s="4"/>
      <c r="Q723" s="4" t="s">
        <v>1213</v>
      </c>
      <c r="R723" s="33" t="s">
        <v>32</v>
      </c>
      <c r="S723" s="81">
        <v>270</v>
      </c>
      <c r="T723" s="33">
        <v>2030</v>
      </c>
      <c r="U723" s="33">
        <v>0</v>
      </c>
      <c r="V723" s="33">
        <v>2050</v>
      </c>
      <c r="W723" s="4" t="s">
        <v>31</v>
      </c>
      <c r="X723" s="4" t="s">
        <v>42</v>
      </c>
      <c r="Y723" s="33" t="s">
        <v>424</v>
      </c>
      <c r="Z723" s="33" t="s">
        <v>425</v>
      </c>
      <c r="AA723" s="33" t="s">
        <v>42</v>
      </c>
      <c r="AB723" s="33" t="s">
        <v>425</v>
      </c>
      <c r="AC723" s="33" t="s">
        <v>42</v>
      </c>
    </row>
    <row r="724" spans="1:29" ht="65.25" customHeight="1">
      <c r="A724" s="33" t="s">
        <v>143</v>
      </c>
      <c r="B724" s="27" t="s">
        <v>144</v>
      </c>
      <c r="C724" s="4" t="s">
        <v>1919</v>
      </c>
      <c r="D724" s="53" t="s">
        <v>1920</v>
      </c>
      <c r="E724" s="4" t="s">
        <v>145</v>
      </c>
      <c r="F724" s="33" t="s">
        <v>146</v>
      </c>
      <c r="G724" s="4" t="s">
        <v>1947</v>
      </c>
      <c r="H724" s="4" t="s">
        <v>1922</v>
      </c>
      <c r="I724" s="4" t="s">
        <v>1923</v>
      </c>
      <c r="J724" s="4" t="s">
        <v>420</v>
      </c>
      <c r="K724" s="4"/>
      <c r="L724" s="4"/>
      <c r="M724" s="4" t="s">
        <v>421</v>
      </c>
      <c r="N724" s="4" t="s">
        <v>493</v>
      </c>
      <c r="O724" s="4" t="s">
        <v>423</v>
      </c>
      <c r="P724" s="4"/>
      <c r="Q724" s="54" t="s">
        <v>1924</v>
      </c>
      <c r="R724" s="33" t="s">
        <v>32</v>
      </c>
      <c r="S724" s="81">
        <v>135</v>
      </c>
      <c r="T724" s="33">
        <v>2030</v>
      </c>
      <c r="U724" s="33">
        <v>0</v>
      </c>
      <c r="V724" s="33">
        <v>2050</v>
      </c>
      <c r="W724" s="4" t="s">
        <v>31</v>
      </c>
      <c r="X724" s="4" t="s">
        <v>42</v>
      </c>
      <c r="Y724" s="33" t="s">
        <v>424</v>
      </c>
      <c r="Z724" s="33" t="s">
        <v>425</v>
      </c>
      <c r="AA724" s="33" t="s">
        <v>42</v>
      </c>
      <c r="AB724" s="33" t="s">
        <v>425</v>
      </c>
      <c r="AC724" s="33" t="s">
        <v>42</v>
      </c>
    </row>
    <row r="725" spans="1:29" ht="65.25" customHeight="1">
      <c r="A725" s="33" t="s">
        <v>143</v>
      </c>
      <c r="B725" s="27" t="s">
        <v>144</v>
      </c>
      <c r="C725" s="4" t="s">
        <v>1919</v>
      </c>
      <c r="D725" s="53" t="s">
        <v>1920</v>
      </c>
      <c r="E725" s="4" t="s">
        <v>145</v>
      </c>
      <c r="F725" s="33" t="s">
        <v>146</v>
      </c>
      <c r="G725" s="4" t="s">
        <v>1947</v>
      </c>
      <c r="H725" s="4" t="s">
        <v>1925</v>
      </c>
      <c r="I725" s="4" t="s">
        <v>1923</v>
      </c>
      <c r="J725" s="4" t="s">
        <v>420</v>
      </c>
      <c r="K725" s="4"/>
      <c r="L725" s="4"/>
      <c r="M725" s="4" t="s">
        <v>421</v>
      </c>
      <c r="N725" s="4" t="s">
        <v>423</v>
      </c>
      <c r="O725" s="4"/>
      <c r="P725" s="4"/>
      <c r="Q725" s="56" t="s">
        <v>1926</v>
      </c>
      <c r="R725" s="33" t="s">
        <v>32</v>
      </c>
      <c r="S725" s="81">
        <v>157</v>
      </c>
      <c r="T725" s="33">
        <v>2030</v>
      </c>
      <c r="U725" s="33">
        <v>0</v>
      </c>
      <c r="V725" s="33">
        <v>2050</v>
      </c>
      <c r="W725" s="4" t="s">
        <v>31</v>
      </c>
      <c r="X725" s="4" t="s">
        <v>42</v>
      </c>
      <c r="Y725" s="33" t="s">
        <v>424</v>
      </c>
      <c r="Z725" s="33" t="s">
        <v>425</v>
      </c>
      <c r="AA725" s="33" t="s">
        <v>42</v>
      </c>
      <c r="AB725" s="33" t="s">
        <v>425</v>
      </c>
      <c r="AC725" s="33" t="s">
        <v>42</v>
      </c>
    </row>
    <row r="726" spans="1:29" ht="65.25" customHeight="1">
      <c r="A726" s="33" t="s">
        <v>143</v>
      </c>
      <c r="B726" s="27" t="s">
        <v>144</v>
      </c>
      <c r="C726" s="4" t="s">
        <v>1919</v>
      </c>
      <c r="D726" s="53" t="s">
        <v>1920</v>
      </c>
      <c r="E726" s="4" t="s">
        <v>145</v>
      </c>
      <c r="F726" s="33" t="s">
        <v>146</v>
      </c>
      <c r="G726" s="4" t="s">
        <v>1947</v>
      </c>
      <c r="H726" s="4" t="s">
        <v>1927</v>
      </c>
      <c r="I726" s="4" t="s">
        <v>1928</v>
      </c>
      <c r="J726" s="4" t="s">
        <v>420</v>
      </c>
      <c r="K726" s="4"/>
      <c r="L726" s="4"/>
      <c r="M726" s="4" t="s">
        <v>421</v>
      </c>
      <c r="N726" s="4" t="s">
        <v>423</v>
      </c>
      <c r="O726" s="4"/>
      <c r="P726" s="4"/>
      <c r="Q726" s="57" t="s">
        <v>1929</v>
      </c>
      <c r="R726" s="33" t="s">
        <v>32</v>
      </c>
      <c r="S726" s="81">
        <v>141</v>
      </c>
      <c r="T726" s="33">
        <v>2030</v>
      </c>
      <c r="U726" s="33">
        <v>0</v>
      </c>
      <c r="V726" s="33">
        <v>2050</v>
      </c>
      <c r="W726" s="4" t="s">
        <v>31</v>
      </c>
      <c r="X726" s="4" t="s">
        <v>42</v>
      </c>
      <c r="Y726" s="33" t="s">
        <v>424</v>
      </c>
      <c r="Z726" s="33" t="s">
        <v>425</v>
      </c>
      <c r="AA726" s="33" t="s">
        <v>42</v>
      </c>
      <c r="AB726" s="33" t="s">
        <v>425</v>
      </c>
      <c r="AC726" s="33" t="s">
        <v>42</v>
      </c>
    </row>
    <row r="727" spans="1:29" ht="65.25" customHeight="1">
      <c r="A727" s="33" t="s">
        <v>143</v>
      </c>
      <c r="B727" s="27" t="s">
        <v>144</v>
      </c>
      <c r="C727" s="4" t="s">
        <v>1919</v>
      </c>
      <c r="D727" s="53" t="s">
        <v>1920</v>
      </c>
      <c r="E727" s="4" t="s">
        <v>145</v>
      </c>
      <c r="F727" s="33" t="s">
        <v>146</v>
      </c>
      <c r="G727" s="4" t="s">
        <v>1947</v>
      </c>
      <c r="H727" s="4" t="s">
        <v>1930</v>
      </c>
      <c r="I727" s="4" t="s">
        <v>1931</v>
      </c>
      <c r="J727" s="4" t="s">
        <v>13</v>
      </c>
      <c r="K727" s="4"/>
      <c r="L727" s="4"/>
      <c r="M727" s="4" t="s">
        <v>430</v>
      </c>
      <c r="N727" s="4" t="s">
        <v>429</v>
      </c>
      <c r="O727" s="4"/>
      <c r="P727" s="4"/>
      <c r="Q727" s="57" t="s">
        <v>1932</v>
      </c>
      <c r="R727" s="33" t="s">
        <v>32</v>
      </c>
      <c r="S727" s="81">
        <v>179</v>
      </c>
      <c r="T727" s="33">
        <v>2030</v>
      </c>
      <c r="U727" s="33">
        <v>0</v>
      </c>
      <c r="V727" s="33">
        <v>2050</v>
      </c>
      <c r="W727" s="4" t="s">
        <v>31</v>
      </c>
      <c r="X727" s="4" t="s">
        <v>42</v>
      </c>
      <c r="Y727" s="33" t="s">
        <v>424</v>
      </c>
      <c r="Z727" s="33" t="s">
        <v>425</v>
      </c>
      <c r="AA727" s="33" t="s">
        <v>42</v>
      </c>
      <c r="AB727" s="33" t="s">
        <v>425</v>
      </c>
      <c r="AC727" s="33" t="s">
        <v>42</v>
      </c>
    </row>
    <row r="728" spans="1:29" ht="65.25" customHeight="1">
      <c r="A728" s="33" t="s">
        <v>143</v>
      </c>
      <c r="B728" s="27" t="s">
        <v>144</v>
      </c>
      <c r="C728" s="4" t="s">
        <v>1919</v>
      </c>
      <c r="D728" s="53" t="s">
        <v>1920</v>
      </c>
      <c r="E728" s="4" t="s">
        <v>145</v>
      </c>
      <c r="F728" s="33" t="s">
        <v>146</v>
      </c>
      <c r="G728" s="4" t="s">
        <v>1947</v>
      </c>
      <c r="H728" s="4" t="s">
        <v>1933</v>
      </c>
      <c r="I728" s="4" t="s">
        <v>1934</v>
      </c>
      <c r="J728" s="4" t="s">
        <v>13</v>
      </c>
      <c r="K728" s="4"/>
      <c r="L728" s="4"/>
      <c r="M728" s="4" t="s">
        <v>430</v>
      </c>
      <c r="N728" s="4"/>
      <c r="O728" s="4"/>
      <c r="P728" s="4"/>
      <c r="Q728" s="57" t="s">
        <v>1935</v>
      </c>
      <c r="R728" s="33" t="s">
        <v>32</v>
      </c>
      <c r="S728" s="29">
        <v>0</v>
      </c>
      <c r="T728" s="33">
        <v>2030</v>
      </c>
      <c r="U728" s="35">
        <v>301</v>
      </c>
      <c r="V728" s="33">
        <v>2050</v>
      </c>
      <c r="W728" s="4" t="s">
        <v>31</v>
      </c>
      <c r="X728" s="4" t="s">
        <v>42</v>
      </c>
      <c r="Y728" s="33" t="s">
        <v>424</v>
      </c>
      <c r="Z728" s="33" t="s">
        <v>425</v>
      </c>
      <c r="AA728" s="33" t="s">
        <v>42</v>
      </c>
      <c r="AB728" s="33" t="s">
        <v>425</v>
      </c>
      <c r="AC728" s="33" t="s">
        <v>42</v>
      </c>
    </row>
    <row r="729" spans="1:29" ht="65.25" customHeight="1">
      <c r="A729" s="33" t="s">
        <v>143</v>
      </c>
      <c r="B729" s="27" t="s">
        <v>144</v>
      </c>
      <c r="C729" s="4" t="s">
        <v>1919</v>
      </c>
      <c r="D729" s="53" t="s">
        <v>1920</v>
      </c>
      <c r="E729" s="4" t="s">
        <v>145</v>
      </c>
      <c r="F729" s="33" t="s">
        <v>146</v>
      </c>
      <c r="G729" s="4" t="s">
        <v>1947</v>
      </c>
      <c r="H729" s="4" t="s">
        <v>1941</v>
      </c>
      <c r="I729" s="4" t="s">
        <v>1942</v>
      </c>
      <c r="J729" s="4" t="s">
        <v>13</v>
      </c>
      <c r="K729" s="4"/>
      <c r="L729" s="4"/>
      <c r="M729" s="4" t="s">
        <v>473</v>
      </c>
      <c r="N729" s="4"/>
      <c r="O729" s="4"/>
      <c r="P729" s="4"/>
      <c r="Q729" s="4" t="s">
        <v>1213</v>
      </c>
      <c r="R729" s="33" t="s">
        <v>32</v>
      </c>
      <c r="S729" s="81">
        <v>36</v>
      </c>
      <c r="T729" s="33">
        <v>2030</v>
      </c>
      <c r="U729" s="33">
        <v>0</v>
      </c>
      <c r="V729" s="33">
        <v>2050</v>
      </c>
      <c r="W729" s="4" t="s">
        <v>31</v>
      </c>
      <c r="X729" s="4" t="s">
        <v>42</v>
      </c>
      <c r="Y729" s="33" t="s">
        <v>424</v>
      </c>
      <c r="Z729" s="33" t="s">
        <v>425</v>
      </c>
      <c r="AA729" s="33" t="s">
        <v>42</v>
      </c>
      <c r="AB729" s="33" t="s">
        <v>425</v>
      </c>
      <c r="AC729" s="33" t="s">
        <v>42</v>
      </c>
    </row>
    <row r="730" spans="1:29" ht="65.25" customHeight="1">
      <c r="A730" s="33" t="s">
        <v>143</v>
      </c>
      <c r="B730" s="27" t="s">
        <v>144</v>
      </c>
      <c r="C730" s="4" t="s">
        <v>1919</v>
      </c>
      <c r="D730" s="53" t="s">
        <v>1920</v>
      </c>
      <c r="E730" s="4" t="s">
        <v>145</v>
      </c>
      <c r="F730" s="33" t="s">
        <v>146</v>
      </c>
      <c r="G730" s="4" t="s">
        <v>1947</v>
      </c>
      <c r="H730" s="4" t="s">
        <v>1943</v>
      </c>
      <c r="I730" s="4" t="s">
        <v>1937</v>
      </c>
      <c r="J730" s="4" t="s">
        <v>13</v>
      </c>
      <c r="K730" s="4"/>
      <c r="L730" s="4"/>
      <c r="M730" s="4" t="s">
        <v>473</v>
      </c>
      <c r="N730" s="4"/>
      <c r="O730" s="4"/>
      <c r="P730" s="4"/>
      <c r="Q730" s="4" t="s">
        <v>1213</v>
      </c>
      <c r="R730" s="33" t="s">
        <v>32</v>
      </c>
      <c r="S730" s="81">
        <v>507</v>
      </c>
      <c r="T730" s="33">
        <v>2030</v>
      </c>
      <c r="U730" s="33">
        <v>0</v>
      </c>
      <c r="V730" s="33">
        <v>2050</v>
      </c>
      <c r="W730" s="4" t="s">
        <v>31</v>
      </c>
      <c r="X730" s="4" t="s">
        <v>42</v>
      </c>
      <c r="Y730" s="33" t="s">
        <v>424</v>
      </c>
      <c r="Z730" s="33" t="s">
        <v>425</v>
      </c>
      <c r="AA730" s="33" t="s">
        <v>42</v>
      </c>
      <c r="AB730" s="33" t="s">
        <v>425</v>
      </c>
      <c r="AC730" s="33" t="s">
        <v>42</v>
      </c>
    </row>
    <row r="731" spans="1:29" ht="65.25" customHeight="1">
      <c r="A731" s="33" t="s">
        <v>143</v>
      </c>
      <c r="B731" s="27" t="s">
        <v>144</v>
      </c>
      <c r="C731" s="4" t="s">
        <v>1919</v>
      </c>
      <c r="D731" s="53" t="s">
        <v>1920</v>
      </c>
      <c r="E731" s="4" t="s">
        <v>145</v>
      </c>
      <c r="F731" s="33" t="s">
        <v>146</v>
      </c>
      <c r="G731" s="4" t="s">
        <v>1947</v>
      </c>
      <c r="H731" s="4" t="s">
        <v>1938</v>
      </c>
      <c r="I731" s="4" t="s">
        <v>1939</v>
      </c>
      <c r="J731" s="4" t="s">
        <v>13</v>
      </c>
      <c r="K731" s="4"/>
      <c r="L731" s="4"/>
      <c r="M731" s="4" t="s">
        <v>635</v>
      </c>
      <c r="N731" s="4"/>
      <c r="O731" s="4"/>
      <c r="P731" s="4"/>
      <c r="Q731" s="4" t="s">
        <v>1213</v>
      </c>
      <c r="R731" s="33" t="s">
        <v>32</v>
      </c>
      <c r="S731" s="81">
        <v>12</v>
      </c>
      <c r="T731" s="33">
        <v>2030</v>
      </c>
      <c r="U731" s="33">
        <v>0</v>
      </c>
      <c r="V731" s="33">
        <v>2050</v>
      </c>
      <c r="W731" s="4" t="s">
        <v>31</v>
      </c>
      <c r="X731" s="4" t="s">
        <v>42</v>
      </c>
      <c r="Y731" s="33" t="s">
        <v>424</v>
      </c>
      <c r="Z731" s="33" t="s">
        <v>425</v>
      </c>
      <c r="AA731" s="33" t="s">
        <v>42</v>
      </c>
      <c r="AB731" s="33" t="s">
        <v>425</v>
      </c>
      <c r="AC731" s="33" t="s">
        <v>42</v>
      </c>
    </row>
    <row r="732" spans="1:29" ht="65.25" customHeight="1">
      <c r="A732" s="33" t="s">
        <v>143</v>
      </c>
      <c r="B732" s="27" t="s">
        <v>144</v>
      </c>
      <c r="C732" s="4" t="s">
        <v>1919</v>
      </c>
      <c r="D732" s="53" t="s">
        <v>1920</v>
      </c>
      <c r="E732" s="4" t="s">
        <v>145</v>
      </c>
      <c r="F732" s="33" t="s">
        <v>146</v>
      </c>
      <c r="G732" s="4" t="s">
        <v>1948</v>
      </c>
      <c r="H732" s="4" t="s">
        <v>1922</v>
      </c>
      <c r="I732" s="4" t="s">
        <v>1923</v>
      </c>
      <c r="J732" s="4" t="s">
        <v>420</v>
      </c>
      <c r="K732" s="4"/>
      <c r="L732" s="4"/>
      <c r="M732" s="4" t="s">
        <v>421</v>
      </c>
      <c r="N732" s="4" t="s">
        <v>493</v>
      </c>
      <c r="O732" s="4" t="s">
        <v>423</v>
      </c>
      <c r="P732" s="4"/>
      <c r="Q732" s="54" t="s">
        <v>1924</v>
      </c>
      <c r="R732" s="33" t="s">
        <v>32</v>
      </c>
      <c r="S732" s="81">
        <v>99</v>
      </c>
      <c r="T732" s="33">
        <v>2030</v>
      </c>
      <c r="U732" s="33">
        <v>0</v>
      </c>
      <c r="V732" s="33">
        <v>2050</v>
      </c>
      <c r="W732" s="4" t="s">
        <v>31</v>
      </c>
      <c r="X732" s="4" t="s">
        <v>42</v>
      </c>
      <c r="Y732" s="33" t="s">
        <v>424</v>
      </c>
      <c r="Z732" s="33" t="s">
        <v>425</v>
      </c>
      <c r="AA732" s="33" t="s">
        <v>42</v>
      </c>
      <c r="AB732" s="33" t="s">
        <v>425</v>
      </c>
      <c r="AC732" s="33" t="s">
        <v>42</v>
      </c>
    </row>
    <row r="733" spans="1:29" ht="65.25" customHeight="1">
      <c r="A733" s="33" t="s">
        <v>143</v>
      </c>
      <c r="B733" s="27" t="s">
        <v>144</v>
      </c>
      <c r="C733" s="4" t="s">
        <v>1919</v>
      </c>
      <c r="D733" s="53" t="s">
        <v>1920</v>
      </c>
      <c r="E733" s="4" t="s">
        <v>145</v>
      </c>
      <c r="F733" s="33" t="s">
        <v>146</v>
      </c>
      <c r="G733" s="4" t="s">
        <v>1949</v>
      </c>
      <c r="H733" s="4" t="s">
        <v>1922</v>
      </c>
      <c r="I733" s="4" t="s">
        <v>1923</v>
      </c>
      <c r="J733" s="4" t="s">
        <v>420</v>
      </c>
      <c r="K733" s="4"/>
      <c r="L733" s="4"/>
      <c r="M733" s="4" t="s">
        <v>421</v>
      </c>
      <c r="N733" s="4" t="s">
        <v>493</v>
      </c>
      <c r="O733" s="4"/>
      <c r="P733" s="4"/>
      <c r="Q733" s="54" t="s">
        <v>1924</v>
      </c>
      <c r="R733" s="33" t="s">
        <v>32</v>
      </c>
      <c r="S733" s="81">
        <v>51</v>
      </c>
      <c r="T733" s="33">
        <v>2030</v>
      </c>
      <c r="U733" s="33">
        <v>0</v>
      </c>
      <c r="V733" s="33">
        <v>2050</v>
      </c>
      <c r="W733" s="4" t="s">
        <v>31</v>
      </c>
      <c r="X733" s="4" t="s">
        <v>42</v>
      </c>
      <c r="Y733" s="33" t="s">
        <v>424</v>
      </c>
      <c r="Z733" s="33" t="s">
        <v>425</v>
      </c>
      <c r="AA733" s="33" t="s">
        <v>42</v>
      </c>
      <c r="AB733" s="33" t="s">
        <v>425</v>
      </c>
      <c r="AC733" s="33" t="s">
        <v>42</v>
      </c>
    </row>
    <row r="734" spans="1:29" ht="65.25" customHeight="1">
      <c r="A734" s="33" t="s">
        <v>143</v>
      </c>
      <c r="B734" s="27" t="s">
        <v>144</v>
      </c>
      <c r="C734" s="4" t="s">
        <v>1919</v>
      </c>
      <c r="D734" s="53" t="s">
        <v>1920</v>
      </c>
      <c r="E734" s="4" t="s">
        <v>145</v>
      </c>
      <c r="F734" s="33" t="s">
        <v>146</v>
      </c>
      <c r="G734" s="4" t="s">
        <v>1949</v>
      </c>
      <c r="H734" s="4" t="s">
        <v>1925</v>
      </c>
      <c r="I734" s="4" t="s">
        <v>1923</v>
      </c>
      <c r="J734" s="4" t="s">
        <v>420</v>
      </c>
      <c r="K734" s="4"/>
      <c r="L734" s="4"/>
      <c r="M734" s="4" t="s">
        <v>421</v>
      </c>
      <c r="N734" s="4" t="s">
        <v>423</v>
      </c>
      <c r="O734" s="4"/>
      <c r="P734" s="4"/>
      <c r="Q734" s="56" t="s">
        <v>1926</v>
      </c>
      <c r="R734" s="33" t="s">
        <v>32</v>
      </c>
      <c r="S734" s="81">
        <v>81</v>
      </c>
      <c r="T734" s="33">
        <v>2030</v>
      </c>
      <c r="U734" s="33">
        <v>0</v>
      </c>
      <c r="V734" s="33">
        <v>2050</v>
      </c>
      <c r="W734" s="4" t="s">
        <v>31</v>
      </c>
      <c r="X734" s="4" t="s">
        <v>42</v>
      </c>
      <c r="Y734" s="33" t="s">
        <v>424</v>
      </c>
      <c r="Z734" s="33" t="s">
        <v>425</v>
      </c>
      <c r="AA734" s="33" t="s">
        <v>42</v>
      </c>
      <c r="AB734" s="33" t="s">
        <v>425</v>
      </c>
      <c r="AC734" s="33" t="s">
        <v>42</v>
      </c>
    </row>
    <row r="735" spans="1:29" ht="65.25" customHeight="1">
      <c r="A735" s="33" t="s">
        <v>143</v>
      </c>
      <c r="B735" s="27" t="s">
        <v>144</v>
      </c>
      <c r="C735" s="4" t="s">
        <v>1919</v>
      </c>
      <c r="D735" s="53" t="s">
        <v>1920</v>
      </c>
      <c r="E735" s="4" t="s">
        <v>145</v>
      </c>
      <c r="F735" s="33" t="s">
        <v>146</v>
      </c>
      <c r="G735" s="4" t="s">
        <v>1949</v>
      </c>
      <c r="H735" s="4" t="s">
        <v>1927</v>
      </c>
      <c r="I735" s="4" t="s">
        <v>1928</v>
      </c>
      <c r="J735" s="4" t="s">
        <v>420</v>
      </c>
      <c r="K735" s="4"/>
      <c r="L735" s="4"/>
      <c r="M735" s="4" t="s">
        <v>421</v>
      </c>
      <c r="N735" s="4" t="s">
        <v>423</v>
      </c>
      <c r="O735" s="4"/>
      <c r="P735" s="4"/>
      <c r="Q735" s="57" t="s">
        <v>1929</v>
      </c>
      <c r="R735" s="33" t="s">
        <v>32</v>
      </c>
      <c r="S735" s="81">
        <v>84</v>
      </c>
      <c r="T735" s="33">
        <v>2030</v>
      </c>
      <c r="U735" s="33">
        <v>0</v>
      </c>
      <c r="V735" s="33">
        <v>2050</v>
      </c>
      <c r="W735" s="4" t="s">
        <v>31</v>
      </c>
      <c r="X735" s="4" t="s">
        <v>42</v>
      </c>
      <c r="Y735" s="33" t="s">
        <v>424</v>
      </c>
      <c r="Z735" s="33" t="s">
        <v>425</v>
      </c>
      <c r="AA735" s="33" t="s">
        <v>42</v>
      </c>
      <c r="AB735" s="33" t="s">
        <v>425</v>
      </c>
      <c r="AC735" s="33" t="s">
        <v>42</v>
      </c>
    </row>
    <row r="736" spans="1:29" ht="65.25" customHeight="1">
      <c r="A736" s="33" t="s">
        <v>143</v>
      </c>
      <c r="B736" s="27" t="s">
        <v>144</v>
      </c>
      <c r="C736" s="4" t="s">
        <v>1919</v>
      </c>
      <c r="D736" s="53" t="s">
        <v>1920</v>
      </c>
      <c r="E736" s="4" t="s">
        <v>145</v>
      </c>
      <c r="F736" s="33" t="s">
        <v>146</v>
      </c>
      <c r="G736" s="4" t="s">
        <v>1949</v>
      </c>
      <c r="H736" s="4" t="s">
        <v>1930</v>
      </c>
      <c r="I736" s="4" t="s">
        <v>1931</v>
      </c>
      <c r="J736" s="4" t="s">
        <v>13</v>
      </c>
      <c r="K736" s="4"/>
      <c r="L736" s="4"/>
      <c r="M736" s="4" t="s">
        <v>430</v>
      </c>
      <c r="N736" s="4" t="s">
        <v>429</v>
      </c>
      <c r="O736" s="4"/>
      <c r="P736" s="4"/>
      <c r="Q736" s="57" t="s">
        <v>1932</v>
      </c>
      <c r="R736" s="33" t="s">
        <v>32</v>
      </c>
      <c r="S736" s="81">
        <v>82</v>
      </c>
      <c r="T736" s="33">
        <v>2030</v>
      </c>
      <c r="U736" s="33">
        <v>0</v>
      </c>
      <c r="V736" s="33">
        <v>2050</v>
      </c>
      <c r="W736" s="4" t="s">
        <v>31</v>
      </c>
      <c r="X736" s="4" t="s">
        <v>42</v>
      </c>
      <c r="Y736" s="33" t="s">
        <v>424</v>
      </c>
      <c r="Z736" s="33" t="s">
        <v>425</v>
      </c>
      <c r="AA736" s="33" t="s">
        <v>42</v>
      </c>
      <c r="AB736" s="33" t="s">
        <v>425</v>
      </c>
      <c r="AC736" s="33" t="s">
        <v>42</v>
      </c>
    </row>
    <row r="737" spans="1:29" ht="65.25" customHeight="1">
      <c r="A737" s="33" t="s">
        <v>143</v>
      </c>
      <c r="B737" s="27" t="s">
        <v>144</v>
      </c>
      <c r="C737" s="4" t="s">
        <v>1919</v>
      </c>
      <c r="D737" s="53" t="s">
        <v>1920</v>
      </c>
      <c r="E737" s="4" t="s">
        <v>145</v>
      </c>
      <c r="F737" s="33" t="s">
        <v>146</v>
      </c>
      <c r="G737" s="4" t="s">
        <v>1949</v>
      </c>
      <c r="H737" s="4" t="s">
        <v>1941</v>
      </c>
      <c r="I737" s="4" t="s">
        <v>1942</v>
      </c>
      <c r="J737" s="4" t="s">
        <v>13</v>
      </c>
      <c r="K737" s="4"/>
      <c r="L737" s="4"/>
      <c r="M737" s="4" t="s">
        <v>473</v>
      </c>
      <c r="N737" s="4"/>
      <c r="O737" s="4"/>
      <c r="P737" s="4"/>
      <c r="Q737" s="4" t="s">
        <v>1213</v>
      </c>
      <c r="R737" s="33" t="s">
        <v>32</v>
      </c>
      <c r="S737" s="81">
        <v>16</v>
      </c>
      <c r="T737" s="33">
        <v>2030</v>
      </c>
      <c r="U737" s="33">
        <v>0</v>
      </c>
      <c r="V737" s="33">
        <v>2050</v>
      </c>
      <c r="W737" s="4" t="s">
        <v>31</v>
      </c>
      <c r="X737" s="4" t="s">
        <v>42</v>
      </c>
      <c r="Y737" s="33" t="s">
        <v>424</v>
      </c>
      <c r="Z737" s="33" t="s">
        <v>425</v>
      </c>
      <c r="AA737" s="33" t="s">
        <v>42</v>
      </c>
      <c r="AB737" s="33" t="s">
        <v>425</v>
      </c>
      <c r="AC737" s="33" t="s">
        <v>42</v>
      </c>
    </row>
    <row r="738" spans="1:29" ht="65.25" customHeight="1">
      <c r="A738" s="33" t="s">
        <v>143</v>
      </c>
      <c r="B738" s="27" t="s">
        <v>144</v>
      </c>
      <c r="C738" s="4" t="s">
        <v>1919</v>
      </c>
      <c r="D738" s="53" t="s">
        <v>1920</v>
      </c>
      <c r="E738" s="4" t="s">
        <v>145</v>
      </c>
      <c r="F738" s="33" t="s">
        <v>146</v>
      </c>
      <c r="G738" s="4" t="s">
        <v>1949</v>
      </c>
      <c r="H738" s="4" t="s">
        <v>1943</v>
      </c>
      <c r="I738" s="4" t="s">
        <v>1937</v>
      </c>
      <c r="J738" s="4" t="s">
        <v>13</v>
      </c>
      <c r="K738" s="4"/>
      <c r="L738" s="4"/>
      <c r="M738" s="4" t="s">
        <v>473</v>
      </c>
      <c r="N738" s="4"/>
      <c r="O738" s="4"/>
      <c r="P738" s="4"/>
      <c r="Q738" s="4" t="s">
        <v>1213</v>
      </c>
      <c r="R738" s="33" t="s">
        <v>32</v>
      </c>
      <c r="S738" s="81">
        <v>225</v>
      </c>
      <c r="T738" s="33">
        <v>2030</v>
      </c>
      <c r="U738" s="33">
        <v>0</v>
      </c>
      <c r="V738" s="33">
        <v>2050</v>
      </c>
      <c r="W738" s="4" t="s">
        <v>31</v>
      </c>
      <c r="X738" s="4" t="s">
        <v>42</v>
      </c>
      <c r="Y738" s="33" t="s">
        <v>424</v>
      </c>
      <c r="Z738" s="33" t="s">
        <v>425</v>
      </c>
      <c r="AA738" s="33" t="s">
        <v>42</v>
      </c>
      <c r="AB738" s="33" t="s">
        <v>425</v>
      </c>
      <c r="AC738" s="33" t="s">
        <v>42</v>
      </c>
    </row>
    <row r="739" spans="1:29" ht="65.25" customHeight="1">
      <c r="A739" s="33" t="s">
        <v>143</v>
      </c>
      <c r="B739" s="27" t="s">
        <v>144</v>
      </c>
      <c r="C739" s="4" t="s">
        <v>1919</v>
      </c>
      <c r="D739" s="53" t="s">
        <v>1920</v>
      </c>
      <c r="E739" s="4" t="s">
        <v>145</v>
      </c>
      <c r="F739" s="33" t="s">
        <v>146</v>
      </c>
      <c r="G739" s="4" t="s">
        <v>1949</v>
      </c>
      <c r="H739" s="4" t="s">
        <v>1938</v>
      </c>
      <c r="I739" s="4" t="s">
        <v>1939</v>
      </c>
      <c r="J739" s="4" t="s">
        <v>13</v>
      </c>
      <c r="K739" s="4"/>
      <c r="L739" s="4"/>
      <c r="M739" s="4" t="s">
        <v>635</v>
      </c>
      <c r="N739" s="4"/>
      <c r="O739" s="4"/>
      <c r="P739" s="4"/>
      <c r="Q739" s="4" t="s">
        <v>1213</v>
      </c>
      <c r="R739" s="33" t="s">
        <v>32</v>
      </c>
      <c r="S739" s="81">
        <v>5</v>
      </c>
      <c r="T739" s="33">
        <v>2030</v>
      </c>
      <c r="U739" s="33">
        <v>0</v>
      </c>
      <c r="V739" s="33">
        <v>2050</v>
      </c>
      <c r="W739" s="4" t="s">
        <v>31</v>
      </c>
      <c r="X739" s="4" t="s">
        <v>42</v>
      </c>
      <c r="Y739" s="33" t="s">
        <v>424</v>
      </c>
      <c r="Z739" s="33" t="s">
        <v>425</v>
      </c>
      <c r="AA739" s="33" t="s">
        <v>42</v>
      </c>
      <c r="AB739" s="33" t="s">
        <v>425</v>
      </c>
      <c r="AC739" s="33" t="s">
        <v>42</v>
      </c>
    </row>
    <row r="740" spans="1:29" ht="65.25" customHeight="1">
      <c r="A740" s="33" t="s">
        <v>143</v>
      </c>
      <c r="B740" s="27" t="s">
        <v>144</v>
      </c>
      <c r="C740" s="4" t="s">
        <v>1919</v>
      </c>
      <c r="D740" s="53" t="s">
        <v>1920</v>
      </c>
      <c r="E740" s="4" t="s">
        <v>145</v>
      </c>
      <c r="F740" s="33" t="s">
        <v>146</v>
      </c>
      <c r="G740" s="4" t="s">
        <v>1950</v>
      </c>
      <c r="H740" s="4" t="s">
        <v>1922</v>
      </c>
      <c r="I740" s="4" t="s">
        <v>1923</v>
      </c>
      <c r="J740" s="4" t="s">
        <v>420</v>
      </c>
      <c r="K740" s="4"/>
      <c r="L740" s="4"/>
      <c r="M740" s="4" t="s">
        <v>421</v>
      </c>
      <c r="N740" s="4" t="s">
        <v>493</v>
      </c>
      <c r="O740" s="4" t="s">
        <v>423</v>
      </c>
      <c r="P740" s="4"/>
      <c r="Q740" s="54" t="s">
        <v>1924</v>
      </c>
      <c r="R740" s="33" t="s">
        <v>32</v>
      </c>
      <c r="S740" s="81">
        <v>332</v>
      </c>
      <c r="T740" s="33">
        <v>2030</v>
      </c>
      <c r="U740" s="33">
        <v>0</v>
      </c>
      <c r="V740" s="33">
        <v>2050</v>
      </c>
      <c r="W740" s="4" t="s">
        <v>31</v>
      </c>
      <c r="X740" s="4" t="s">
        <v>42</v>
      </c>
      <c r="Y740" s="33" t="s">
        <v>424</v>
      </c>
      <c r="Z740" s="33" t="s">
        <v>425</v>
      </c>
      <c r="AA740" s="33" t="s">
        <v>42</v>
      </c>
      <c r="AB740" s="33" t="s">
        <v>425</v>
      </c>
      <c r="AC740" s="33" t="s">
        <v>42</v>
      </c>
    </row>
    <row r="741" spans="1:29" ht="65.25" customHeight="1">
      <c r="A741" s="33" t="s">
        <v>143</v>
      </c>
      <c r="B741" s="27" t="s">
        <v>144</v>
      </c>
      <c r="C741" s="4" t="s">
        <v>1919</v>
      </c>
      <c r="D741" s="53" t="s">
        <v>1920</v>
      </c>
      <c r="E741" s="4" t="s">
        <v>145</v>
      </c>
      <c r="F741" s="33" t="s">
        <v>146</v>
      </c>
      <c r="G741" s="4" t="s">
        <v>1950</v>
      </c>
      <c r="H741" s="4" t="s">
        <v>1925</v>
      </c>
      <c r="I741" s="4" t="s">
        <v>1923</v>
      </c>
      <c r="J741" s="4" t="s">
        <v>420</v>
      </c>
      <c r="K741" s="4"/>
      <c r="L741" s="4"/>
      <c r="M741" s="4" t="s">
        <v>421</v>
      </c>
      <c r="N741" s="4" t="s">
        <v>423</v>
      </c>
      <c r="O741" s="4"/>
      <c r="P741" s="4"/>
      <c r="Q741" s="56" t="s">
        <v>1926</v>
      </c>
      <c r="R741" s="33" t="s">
        <v>32</v>
      </c>
      <c r="S741" s="81">
        <v>677</v>
      </c>
      <c r="T741" s="33">
        <v>2030</v>
      </c>
      <c r="U741" s="33">
        <v>0</v>
      </c>
      <c r="V741" s="33">
        <v>2050</v>
      </c>
      <c r="W741" s="4" t="s">
        <v>31</v>
      </c>
      <c r="X741" s="4" t="s">
        <v>42</v>
      </c>
      <c r="Y741" s="33" t="s">
        <v>424</v>
      </c>
      <c r="Z741" s="33" t="s">
        <v>425</v>
      </c>
      <c r="AA741" s="33" t="s">
        <v>42</v>
      </c>
      <c r="AB741" s="33" t="s">
        <v>425</v>
      </c>
      <c r="AC741" s="33" t="s">
        <v>42</v>
      </c>
    </row>
    <row r="742" spans="1:29" ht="65.25" customHeight="1">
      <c r="A742" s="33" t="s">
        <v>143</v>
      </c>
      <c r="B742" s="27" t="s">
        <v>144</v>
      </c>
      <c r="C742" s="4" t="s">
        <v>1919</v>
      </c>
      <c r="D742" s="53" t="s">
        <v>1920</v>
      </c>
      <c r="E742" s="4" t="s">
        <v>145</v>
      </c>
      <c r="F742" s="33" t="s">
        <v>146</v>
      </c>
      <c r="G742" s="4" t="s">
        <v>1950</v>
      </c>
      <c r="H742" s="4" t="s">
        <v>1927</v>
      </c>
      <c r="I742" s="4" t="s">
        <v>1928</v>
      </c>
      <c r="J742" s="4" t="s">
        <v>420</v>
      </c>
      <c r="K742" s="4"/>
      <c r="L742" s="4"/>
      <c r="M742" s="4" t="s">
        <v>421</v>
      </c>
      <c r="N742" s="4" t="s">
        <v>423</v>
      </c>
      <c r="O742" s="4"/>
      <c r="P742" s="4"/>
      <c r="Q742" s="57" t="s">
        <v>1929</v>
      </c>
      <c r="R742" s="33" t="s">
        <v>32</v>
      </c>
      <c r="S742" s="81">
        <v>128</v>
      </c>
      <c r="T742" s="33">
        <v>2030</v>
      </c>
      <c r="U742" s="33">
        <v>0</v>
      </c>
      <c r="V742" s="33">
        <v>2050</v>
      </c>
      <c r="W742" s="4" t="s">
        <v>31</v>
      </c>
      <c r="X742" s="4" t="s">
        <v>42</v>
      </c>
      <c r="Y742" s="33" t="s">
        <v>424</v>
      </c>
      <c r="Z742" s="33" t="s">
        <v>425</v>
      </c>
      <c r="AA742" s="33" t="s">
        <v>42</v>
      </c>
      <c r="AB742" s="33" t="s">
        <v>425</v>
      </c>
      <c r="AC742" s="33" t="s">
        <v>42</v>
      </c>
    </row>
    <row r="743" spans="1:29" ht="65.25" customHeight="1">
      <c r="A743" s="33" t="s">
        <v>143</v>
      </c>
      <c r="B743" s="27" t="s">
        <v>144</v>
      </c>
      <c r="C743" s="4" t="s">
        <v>1919</v>
      </c>
      <c r="D743" s="53" t="s">
        <v>1920</v>
      </c>
      <c r="E743" s="4" t="s">
        <v>145</v>
      </c>
      <c r="F743" s="33" t="s">
        <v>146</v>
      </c>
      <c r="G743" s="4" t="s">
        <v>1950</v>
      </c>
      <c r="H743" s="4" t="s">
        <v>1930</v>
      </c>
      <c r="I743" s="4" t="s">
        <v>1931</v>
      </c>
      <c r="J743" s="4" t="s">
        <v>13</v>
      </c>
      <c r="K743" s="4"/>
      <c r="L743" s="4"/>
      <c r="M743" s="4" t="s">
        <v>430</v>
      </c>
      <c r="N743" s="4" t="s">
        <v>429</v>
      </c>
      <c r="O743" s="4"/>
      <c r="P743" s="4"/>
      <c r="Q743" s="57" t="s">
        <v>1932</v>
      </c>
      <c r="R743" s="33" t="s">
        <v>32</v>
      </c>
      <c r="S743" s="81">
        <v>34</v>
      </c>
      <c r="T743" s="33">
        <v>2030</v>
      </c>
      <c r="U743" s="33">
        <v>0</v>
      </c>
      <c r="V743" s="33">
        <v>2050</v>
      </c>
      <c r="W743" s="4" t="s">
        <v>31</v>
      </c>
      <c r="X743" s="4" t="s">
        <v>42</v>
      </c>
      <c r="Y743" s="33" t="s">
        <v>424</v>
      </c>
      <c r="Z743" s="33" t="s">
        <v>425</v>
      </c>
      <c r="AA743" s="33" t="s">
        <v>42</v>
      </c>
      <c r="AB743" s="33" t="s">
        <v>425</v>
      </c>
      <c r="AC743" s="33" t="s">
        <v>42</v>
      </c>
    </row>
    <row r="744" spans="1:29" ht="65.25" customHeight="1">
      <c r="A744" s="33" t="s">
        <v>143</v>
      </c>
      <c r="B744" s="27" t="s">
        <v>144</v>
      </c>
      <c r="C744" s="4" t="s">
        <v>1919</v>
      </c>
      <c r="D744" s="53" t="s">
        <v>1920</v>
      </c>
      <c r="E744" s="4" t="s">
        <v>145</v>
      </c>
      <c r="F744" s="33" t="s">
        <v>146</v>
      </c>
      <c r="G744" s="4" t="s">
        <v>1950</v>
      </c>
      <c r="H744" s="4" t="s">
        <v>1941</v>
      </c>
      <c r="I744" s="4" t="s">
        <v>1942</v>
      </c>
      <c r="J744" s="4" t="s">
        <v>13</v>
      </c>
      <c r="K744" s="4"/>
      <c r="L744" s="4"/>
      <c r="M744" s="4" t="s">
        <v>473</v>
      </c>
      <c r="N744" s="4"/>
      <c r="O744" s="4"/>
      <c r="P744" s="4"/>
      <c r="Q744" s="4" t="s">
        <v>1213</v>
      </c>
      <c r="R744" s="33" t="s">
        <v>32</v>
      </c>
      <c r="S744" s="81">
        <v>7</v>
      </c>
      <c r="T744" s="33">
        <v>2030</v>
      </c>
      <c r="U744" s="33">
        <v>0</v>
      </c>
      <c r="V744" s="33">
        <v>2050</v>
      </c>
      <c r="W744" s="4" t="s">
        <v>31</v>
      </c>
      <c r="X744" s="4" t="s">
        <v>42</v>
      </c>
      <c r="Y744" s="33" t="s">
        <v>424</v>
      </c>
      <c r="Z744" s="33" t="s">
        <v>425</v>
      </c>
      <c r="AA744" s="33" t="s">
        <v>42</v>
      </c>
      <c r="AB744" s="33" t="s">
        <v>425</v>
      </c>
      <c r="AC744" s="33" t="s">
        <v>42</v>
      </c>
    </row>
    <row r="745" spans="1:29" ht="65.25" customHeight="1">
      <c r="A745" s="33" t="s">
        <v>143</v>
      </c>
      <c r="B745" s="27" t="s">
        <v>144</v>
      </c>
      <c r="C745" s="4" t="s">
        <v>1919</v>
      </c>
      <c r="D745" s="53" t="s">
        <v>1920</v>
      </c>
      <c r="E745" s="4" t="s">
        <v>145</v>
      </c>
      <c r="F745" s="33" t="s">
        <v>146</v>
      </c>
      <c r="G745" s="4" t="s">
        <v>1950</v>
      </c>
      <c r="H745" s="4" t="s">
        <v>1943</v>
      </c>
      <c r="I745" s="4" t="s">
        <v>1937</v>
      </c>
      <c r="J745" s="4" t="s">
        <v>13</v>
      </c>
      <c r="K745" s="4"/>
      <c r="L745" s="4"/>
      <c r="M745" s="4" t="s">
        <v>473</v>
      </c>
      <c r="N745" s="4"/>
      <c r="O745" s="4"/>
      <c r="P745" s="4"/>
      <c r="Q745" s="4" t="s">
        <v>1213</v>
      </c>
      <c r="R745" s="33" t="s">
        <v>32</v>
      </c>
      <c r="S745" s="81">
        <v>37</v>
      </c>
      <c r="T745" s="33">
        <v>2030</v>
      </c>
      <c r="U745" s="33">
        <v>0</v>
      </c>
      <c r="V745" s="33">
        <v>2050</v>
      </c>
      <c r="W745" s="4" t="s">
        <v>31</v>
      </c>
      <c r="X745" s="4" t="s">
        <v>42</v>
      </c>
      <c r="Y745" s="33" t="s">
        <v>424</v>
      </c>
      <c r="Z745" s="33" t="s">
        <v>425</v>
      </c>
      <c r="AA745" s="33" t="s">
        <v>42</v>
      </c>
      <c r="AB745" s="33" t="s">
        <v>425</v>
      </c>
      <c r="AC745" s="33" t="s">
        <v>42</v>
      </c>
    </row>
    <row r="746" spans="1:29" ht="65.25" customHeight="1">
      <c r="A746" s="33" t="s">
        <v>143</v>
      </c>
      <c r="B746" s="27" t="s">
        <v>144</v>
      </c>
      <c r="C746" s="4" t="s">
        <v>1919</v>
      </c>
      <c r="D746" s="53" t="s">
        <v>1920</v>
      </c>
      <c r="E746" s="4" t="s">
        <v>145</v>
      </c>
      <c r="F746" s="33" t="s">
        <v>146</v>
      </c>
      <c r="G746" s="4" t="s">
        <v>1950</v>
      </c>
      <c r="H746" s="4" t="s">
        <v>1938</v>
      </c>
      <c r="I746" s="4" t="s">
        <v>1939</v>
      </c>
      <c r="J746" s="4" t="s">
        <v>13</v>
      </c>
      <c r="K746" s="4"/>
      <c r="L746" s="4"/>
      <c r="M746" s="4" t="s">
        <v>635</v>
      </c>
      <c r="N746" s="4"/>
      <c r="O746" s="4"/>
      <c r="P746" s="4"/>
      <c r="Q746" s="4" t="s">
        <v>1213</v>
      </c>
      <c r="R746" s="33" t="s">
        <v>32</v>
      </c>
      <c r="S746" s="81">
        <v>62</v>
      </c>
      <c r="T746" s="33">
        <v>2030</v>
      </c>
      <c r="U746" s="33">
        <v>0</v>
      </c>
      <c r="V746" s="33">
        <v>2050</v>
      </c>
      <c r="W746" s="4" t="s">
        <v>31</v>
      </c>
      <c r="X746" s="4" t="s">
        <v>42</v>
      </c>
      <c r="Y746" s="33" t="s">
        <v>424</v>
      </c>
      <c r="Z746" s="33" t="s">
        <v>425</v>
      </c>
      <c r="AA746" s="33" t="s">
        <v>42</v>
      </c>
      <c r="AB746" s="33" t="s">
        <v>425</v>
      </c>
      <c r="AC746" s="33" t="s">
        <v>42</v>
      </c>
    </row>
    <row r="747" spans="1:29" ht="65.25" customHeight="1">
      <c r="A747" s="33" t="s">
        <v>143</v>
      </c>
      <c r="B747" s="27" t="s">
        <v>144</v>
      </c>
      <c r="C747" s="4" t="s">
        <v>1919</v>
      </c>
      <c r="D747" s="53" t="s">
        <v>1920</v>
      </c>
      <c r="E747" s="4" t="s">
        <v>145</v>
      </c>
      <c r="F747" s="33" t="s">
        <v>146</v>
      </c>
      <c r="G747" s="4" t="s">
        <v>1951</v>
      </c>
      <c r="H747" s="4" t="s">
        <v>1922</v>
      </c>
      <c r="I747" s="4" t="s">
        <v>1923</v>
      </c>
      <c r="J747" s="4" t="s">
        <v>420</v>
      </c>
      <c r="K747" s="4"/>
      <c r="L747" s="4"/>
      <c r="M747" s="4" t="s">
        <v>421</v>
      </c>
      <c r="N747" s="4" t="s">
        <v>493</v>
      </c>
      <c r="O747" s="4" t="s">
        <v>423</v>
      </c>
      <c r="P747" s="4"/>
      <c r="Q747" s="54" t="s">
        <v>1924</v>
      </c>
      <c r="R747" s="33" t="s">
        <v>32</v>
      </c>
      <c r="S747" s="81">
        <v>1530</v>
      </c>
      <c r="T747" s="33">
        <v>2030</v>
      </c>
      <c r="U747" s="33">
        <v>0</v>
      </c>
      <c r="V747" s="33">
        <v>2050</v>
      </c>
      <c r="W747" s="4" t="s">
        <v>31</v>
      </c>
      <c r="X747" s="4" t="s">
        <v>42</v>
      </c>
      <c r="Y747" s="33" t="s">
        <v>424</v>
      </c>
      <c r="Z747" s="33" t="s">
        <v>425</v>
      </c>
      <c r="AA747" s="33" t="s">
        <v>42</v>
      </c>
      <c r="AB747" s="33" t="s">
        <v>425</v>
      </c>
      <c r="AC747" s="33" t="s">
        <v>42</v>
      </c>
    </row>
    <row r="748" spans="1:29" ht="65.25" customHeight="1">
      <c r="A748" s="33" t="s">
        <v>143</v>
      </c>
      <c r="B748" s="27" t="s">
        <v>144</v>
      </c>
      <c r="C748" s="4" t="s">
        <v>1919</v>
      </c>
      <c r="D748" s="53" t="s">
        <v>1920</v>
      </c>
      <c r="E748" s="4" t="s">
        <v>145</v>
      </c>
      <c r="F748" s="33" t="s">
        <v>146</v>
      </c>
      <c r="G748" s="4" t="s">
        <v>1952</v>
      </c>
      <c r="H748" s="4" t="s">
        <v>1922</v>
      </c>
      <c r="I748" s="4" t="s">
        <v>1923</v>
      </c>
      <c r="J748" s="4" t="s">
        <v>420</v>
      </c>
      <c r="K748" s="4"/>
      <c r="L748" s="4"/>
      <c r="M748" s="4" t="s">
        <v>421</v>
      </c>
      <c r="N748" s="4" t="s">
        <v>493</v>
      </c>
      <c r="O748" s="4" t="s">
        <v>423</v>
      </c>
      <c r="P748" s="4"/>
      <c r="Q748" s="54" t="s">
        <v>1924</v>
      </c>
      <c r="R748" s="33" t="s">
        <v>32</v>
      </c>
      <c r="S748" s="81">
        <v>99</v>
      </c>
      <c r="T748" s="33">
        <v>2030</v>
      </c>
      <c r="U748" s="33">
        <v>0</v>
      </c>
      <c r="V748" s="33">
        <v>2050</v>
      </c>
      <c r="W748" s="4" t="s">
        <v>31</v>
      </c>
      <c r="X748" s="4" t="s">
        <v>42</v>
      </c>
      <c r="Y748" s="33" t="s">
        <v>424</v>
      </c>
      <c r="Z748" s="33" t="s">
        <v>425</v>
      </c>
      <c r="AA748" s="33" t="s">
        <v>42</v>
      </c>
      <c r="AB748" s="33" t="s">
        <v>425</v>
      </c>
      <c r="AC748" s="33" t="s">
        <v>42</v>
      </c>
    </row>
    <row r="749" spans="1:29" ht="65.25" customHeight="1">
      <c r="A749" s="33" t="s">
        <v>143</v>
      </c>
      <c r="B749" s="27" t="s">
        <v>144</v>
      </c>
      <c r="C749" s="4" t="s">
        <v>1919</v>
      </c>
      <c r="D749" s="53" t="s">
        <v>1920</v>
      </c>
      <c r="E749" s="4" t="s">
        <v>145</v>
      </c>
      <c r="F749" s="33" t="s">
        <v>146</v>
      </c>
      <c r="G749" s="4" t="s">
        <v>1952</v>
      </c>
      <c r="H749" s="4" t="s">
        <v>1925</v>
      </c>
      <c r="I749" s="4" t="s">
        <v>1923</v>
      </c>
      <c r="J749" s="4" t="s">
        <v>420</v>
      </c>
      <c r="K749" s="4"/>
      <c r="L749" s="4"/>
      <c r="M749" s="4" t="s">
        <v>421</v>
      </c>
      <c r="N749" s="4" t="s">
        <v>423</v>
      </c>
      <c r="O749" s="4"/>
      <c r="P749" s="4"/>
      <c r="Q749" s="56" t="s">
        <v>1926</v>
      </c>
      <c r="R749" s="33" t="s">
        <v>32</v>
      </c>
      <c r="S749" s="81">
        <v>103</v>
      </c>
      <c r="T749" s="33">
        <v>2030</v>
      </c>
      <c r="U749" s="33">
        <v>0</v>
      </c>
      <c r="V749" s="33">
        <v>2050</v>
      </c>
      <c r="W749" s="4" t="s">
        <v>31</v>
      </c>
      <c r="X749" s="4" t="s">
        <v>42</v>
      </c>
      <c r="Y749" s="33" t="s">
        <v>424</v>
      </c>
      <c r="Z749" s="33" t="s">
        <v>425</v>
      </c>
      <c r="AA749" s="33" t="s">
        <v>42</v>
      </c>
      <c r="AB749" s="33" t="s">
        <v>425</v>
      </c>
      <c r="AC749" s="33" t="s">
        <v>42</v>
      </c>
    </row>
    <row r="750" spans="1:29" ht="65.25" customHeight="1">
      <c r="A750" s="33" t="s">
        <v>143</v>
      </c>
      <c r="B750" s="27" t="s">
        <v>144</v>
      </c>
      <c r="C750" s="4" t="s">
        <v>1919</v>
      </c>
      <c r="D750" s="53" t="s">
        <v>1920</v>
      </c>
      <c r="E750" s="4" t="s">
        <v>145</v>
      </c>
      <c r="F750" s="33" t="s">
        <v>146</v>
      </c>
      <c r="G750" s="4" t="s">
        <v>1952</v>
      </c>
      <c r="H750" s="4" t="s">
        <v>1927</v>
      </c>
      <c r="I750" s="4" t="s">
        <v>1928</v>
      </c>
      <c r="J750" s="4" t="s">
        <v>420</v>
      </c>
      <c r="K750" s="4"/>
      <c r="L750" s="4"/>
      <c r="M750" s="4" t="s">
        <v>421</v>
      </c>
      <c r="N750" s="4" t="s">
        <v>423</v>
      </c>
      <c r="O750" s="4"/>
      <c r="P750" s="4"/>
      <c r="Q750" s="57" t="s">
        <v>1929</v>
      </c>
      <c r="R750" s="33" t="s">
        <v>32</v>
      </c>
      <c r="S750" s="81">
        <v>71</v>
      </c>
      <c r="T750" s="33">
        <v>2030</v>
      </c>
      <c r="U750" s="33">
        <v>0</v>
      </c>
      <c r="V750" s="33">
        <v>2050</v>
      </c>
      <c r="W750" s="4" t="s">
        <v>31</v>
      </c>
      <c r="X750" s="4" t="s">
        <v>42</v>
      </c>
      <c r="Y750" s="33" t="s">
        <v>424</v>
      </c>
      <c r="Z750" s="33" t="s">
        <v>425</v>
      </c>
      <c r="AA750" s="33" t="s">
        <v>42</v>
      </c>
      <c r="AB750" s="33" t="s">
        <v>425</v>
      </c>
      <c r="AC750" s="33" t="s">
        <v>42</v>
      </c>
    </row>
    <row r="751" spans="1:29" ht="65.25" customHeight="1">
      <c r="A751" s="33" t="s">
        <v>143</v>
      </c>
      <c r="B751" s="27" t="s">
        <v>144</v>
      </c>
      <c r="C751" s="4" t="s">
        <v>1919</v>
      </c>
      <c r="D751" s="53" t="s">
        <v>1920</v>
      </c>
      <c r="E751" s="4" t="s">
        <v>145</v>
      </c>
      <c r="F751" s="33" t="s">
        <v>146</v>
      </c>
      <c r="G751" s="4" t="s">
        <v>1952</v>
      </c>
      <c r="H751" s="4" t="s">
        <v>1930</v>
      </c>
      <c r="I751" s="4" t="s">
        <v>1931</v>
      </c>
      <c r="J751" s="4" t="s">
        <v>13</v>
      </c>
      <c r="K751" s="4"/>
      <c r="L751" s="4"/>
      <c r="M751" s="4" t="s">
        <v>430</v>
      </c>
      <c r="N751" s="4" t="s">
        <v>429</v>
      </c>
      <c r="O751" s="4"/>
      <c r="P751" s="4"/>
      <c r="Q751" s="57" t="s">
        <v>1932</v>
      </c>
      <c r="R751" s="33" t="s">
        <v>32</v>
      </c>
      <c r="S751" s="81">
        <v>142</v>
      </c>
      <c r="T751" s="33">
        <v>2030</v>
      </c>
      <c r="U751" s="33" t="s">
        <v>42</v>
      </c>
      <c r="V751" s="35" t="s">
        <v>42</v>
      </c>
      <c r="W751" s="4" t="s">
        <v>31</v>
      </c>
      <c r="X751" s="4" t="s">
        <v>42</v>
      </c>
      <c r="Y751" s="33" t="s">
        <v>424</v>
      </c>
      <c r="Z751" s="33" t="s">
        <v>425</v>
      </c>
      <c r="AA751" s="33" t="s">
        <v>42</v>
      </c>
      <c r="AB751" s="33" t="s">
        <v>425</v>
      </c>
      <c r="AC751" s="33" t="s">
        <v>42</v>
      </c>
    </row>
    <row r="752" spans="1:29" ht="65.25" customHeight="1">
      <c r="A752" s="33" t="s">
        <v>143</v>
      </c>
      <c r="B752" s="27" t="s">
        <v>144</v>
      </c>
      <c r="C752" s="4" t="s">
        <v>1919</v>
      </c>
      <c r="D752" s="53" t="s">
        <v>1920</v>
      </c>
      <c r="E752" s="4" t="s">
        <v>145</v>
      </c>
      <c r="F752" s="33" t="s">
        <v>146</v>
      </c>
      <c r="G752" s="4" t="s">
        <v>1952</v>
      </c>
      <c r="H752" s="4" t="s">
        <v>1933</v>
      </c>
      <c r="I752" s="4" t="s">
        <v>1934</v>
      </c>
      <c r="J752" s="4" t="s">
        <v>13</v>
      </c>
      <c r="K752" s="4"/>
      <c r="L752" s="4"/>
      <c r="M752" s="4" t="s">
        <v>430</v>
      </c>
      <c r="N752" s="4"/>
      <c r="O752" s="4"/>
      <c r="P752" s="4"/>
      <c r="Q752" s="57" t="s">
        <v>1935</v>
      </c>
      <c r="R752" s="33" t="s">
        <v>32</v>
      </c>
      <c r="S752" s="29">
        <v>0</v>
      </c>
      <c r="T752" s="33">
        <v>2030</v>
      </c>
      <c r="U752" s="35">
        <v>488</v>
      </c>
      <c r="V752" s="33">
        <v>2050</v>
      </c>
      <c r="W752" s="4" t="s">
        <v>31</v>
      </c>
      <c r="X752" s="4" t="s">
        <v>42</v>
      </c>
      <c r="Y752" s="33" t="s">
        <v>424</v>
      </c>
      <c r="Z752" s="33" t="s">
        <v>425</v>
      </c>
      <c r="AA752" s="33" t="s">
        <v>42</v>
      </c>
      <c r="AB752" s="33" t="s">
        <v>425</v>
      </c>
      <c r="AC752" s="33" t="s">
        <v>42</v>
      </c>
    </row>
    <row r="753" spans="1:29" ht="65.25" customHeight="1">
      <c r="A753" s="33" t="s">
        <v>143</v>
      </c>
      <c r="B753" s="27" t="s">
        <v>144</v>
      </c>
      <c r="C753" s="4" t="s">
        <v>1919</v>
      </c>
      <c r="D753" s="53" t="s">
        <v>1920</v>
      </c>
      <c r="E753" s="4" t="s">
        <v>145</v>
      </c>
      <c r="F753" s="33" t="s">
        <v>146</v>
      </c>
      <c r="G753" s="4" t="s">
        <v>1952</v>
      </c>
      <c r="H753" s="4" t="s">
        <v>1941</v>
      </c>
      <c r="I753" s="4" t="s">
        <v>1942</v>
      </c>
      <c r="J753" s="4" t="s">
        <v>13</v>
      </c>
      <c r="K753" s="4"/>
      <c r="L753" s="4"/>
      <c r="M753" s="4" t="s">
        <v>473</v>
      </c>
      <c r="N753" s="4"/>
      <c r="O753" s="4"/>
      <c r="P753" s="4"/>
      <c r="Q753" s="4" t="s">
        <v>1213</v>
      </c>
      <c r="R753" s="33" t="s">
        <v>32</v>
      </c>
      <c r="S753" s="81">
        <v>29</v>
      </c>
      <c r="T753" s="33">
        <v>2030</v>
      </c>
      <c r="U753" s="33">
        <v>0</v>
      </c>
      <c r="V753" s="33">
        <v>2050</v>
      </c>
      <c r="W753" s="4" t="s">
        <v>31</v>
      </c>
      <c r="X753" s="4" t="s">
        <v>42</v>
      </c>
      <c r="Y753" s="33" t="s">
        <v>424</v>
      </c>
      <c r="Z753" s="33" t="s">
        <v>425</v>
      </c>
      <c r="AA753" s="33" t="s">
        <v>42</v>
      </c>
      <c r="AB753" s="33" t="s">
        <v>425</v>
      </c>
      <c r="AC753" s="33" t="s">
        <v>42</v>
      </c>
    </row>
    <row r="754" spans="1:29" ht="65.25" customHeight="1">
      <c r="A754" s="33" t="s">
        <v>143</v>
      </c>
      <c r="B754" s="27" t="s">
        <v>144</v>
      </c>
      <c r="C754" s="4" t="s">
        <v>1919</v>
      </c>
      <c r="D754" s="53" t="s">
        <v>1920</v>
      </c>
      <c r="E754" s="4" t="s">
        <v>145</v>
      </c>
      <c r="F754" s="33" t="s">
        <v>146</v>
      </c>
      <c r="G754" s="4" t="s">
        <v>1952</v>
      </c>
      <c r="H754" s="4" t="s">
        <v>1943</v>
      </c>
      <c r="I754" s="4" t="s">
        <v>1937</v>
      </c>
      <c r="J754" s="4" t="s">
        <v>13</v>
      </c>
      <c r="K754" s="4"/>
      <c r="L754" s="4"/>
      <c r="M754" s="4" t="s">
        <v>473</v>
      </c>
      <c r="N754" s="4"/>
      <c r="O754" s="4"/>
      <c r="P754" s="4"/>
      <c r="Q754" s="4" t="s">
        <v>1213</v>
      </c>
      <c r="R754" s="33" t="s">
        <v>32</v>
      </c>
      <c r="S754" s="81">
        <v>385</v>
      </c>
      <c r="T754" s="33">
        <v>2030</v>
      </c>
      <c r="U754" s="33">
        <v>0</v>
      </c>
      <c r="V754" s="33">
        <v>2050</v>
      </c>
      <c r="W754" s="4" t="s">
        <v>31</v>
      </c>
      <c r="X754" s="4" t="s">
        <v>42</v>
      </c>
      <c r="Y754" s="33" t="s">
        <v>424</v>
      </c>
      <c r="Z754" s="33" t="s">
        <v>425</v>
      </c>
      <c r="AA754" s="33" t="s">
        <v>42</v>
      </c>
      <c r="AB754" s="33" t="s">
        <v>425</v>
      </c>
      <c r="AC754" s="33" t="s">
        <v>42</v>
      </c>
    </row>
    <row r="755" spans="1:29" ht="65.25" customHeight="1">
      <c r="A755" s="33" t="s">
        <v>143</v>
      </c>
      <c r="B755" s="27" t="s">
        <v>144</v>
      </c>
      <c r="C755" s="4" t="s">
        <v>1919</v>
      </c>
      <c r="D755" s="53" t="s">
        <v>1920</v>
      </c>
      <c r="E755" s="4" t="s">
        <v>145</v>
      </c>
      <c r="F755" s="33" t="s">
        <v>146</v>
      </c>
      <c r="G755" s="4" t="s">
        <v>1952</v>
      </c>
      <c r="H755" s="4" t="s">
        <v>1938</v>
      </c>
      <c r="I755" s="4" t="s">
        <v>1939</v>
      </c>
      <c r="J755" s="4" t="s">
        <v>13</v>
      </c>
      <c r="K755" s="4"/>
      <c r="L755" s="4"/>
      <c r="M755" s="4" t="s">
        <v>635</v>
      </c>
      <c r="N755" s="4"/>
      <c r="O755" s="4"/>
      <c r="P755" s="4"/>
      <c r="Q755" s="4" t="s">
        <v>1213</v>
      </c>
      <c r="R755" s="33" t="s">
        <v>32</v>
      </c>
      <c r="S755" s="81">
        <v>10</v>
      </c>
      <c r="T755" s="33">
        <v>2030</v>
      </c>
      <c r="U755" s="33">
        <v>0</v>
      </c>
      <c r="V755" s="33">
        <v>2050</v>
      </c>
      <c r="W755" s="4" t="s">
        <v>31</v>
      </c>
      <c r="X755" s="4" t="s">
        <v>42</v>
      </c>
      <c r="Y755" s="33" t="s">
        <v>424</v>
      </c>
      <c r="Z755" s="33" t="s">
        <v>425</v>
      </c>
      <c r="AA755" s="33" t="s">
        <v>42</v>
      </c>
      <c r="AB755" s="33" t="s">
        <v>425</v>
      </c>
      <c r="AC755" s="33" t="s">
        <v>42</v>
      </c>
    </row>
    <row r="756" spans="1:29" ht="65.25" customHeight="1">
      <c r="A756" s="33" t="s">
        <v>143</v>
      </c>
      <c r="B756" s="27" t="s">
        <v>144</v>
      </c>
      <c r="C756" s="4" t="s">
        <v>1919</v>
      </c>
      <c r="D756" s="53" t="s">
        <v>1920</v>
      </c>
      <c r="E756" s="4" t="s">
        <v>145</v>
      </c>
      <c r="F756" s="33" t="s">
        <v>146</v>
      </c>
      <c r="G756" s="4" t="s">
        <v>1953</v>
      </c>
      <c r="H756" s="4" t="s">
        <v>1922</v>
      </c>
      <c r="I756" s="4" t="s">
        <v>1923</v>
      </c>
      <c r="J756" s="4" t="s">
        <v>420</v>
      </c>
      <c r="K756" s="4"/>
      <c r="L756" s="4"/>
      <c r="M756" s="4" t="s">
        <v>421</v>
      </c>
      <c r="N756" s="4" t="s">
        <v>493</v>
      </c>
      <c r="O756" s="4" t="s">
        <v>423</v>
      </c>
      <c r="P756" s="4"/>
      <c r="Q756" s="54" t="s">
        <v>1924</v>
      </c>
      <c r="R756" s="33" t="s">
        <v>32</v>
      </c>
      <c r="S756" s="81">
        <v>61</v>
      </c>
      <c r="T756" s="33">
        <v>2030</v>
      </c>
      <c r="U756" s="33">
        <v>0</v>
      </c>
      <c r="V756" s="33">
        <v>2050</v>
      </c>
      <c r="W756" s="4" t="s">
        <v>31</v>
      </c>
      <c r="X756" s="4" t="s">
        <v>42</v>
      </c>
      <c r="Y756" s="33" t="s">
        <v>424</v>
      </c>
      <c r="Z756" s="33" t="s">
        <v>425</v>
      </c>
      <c r="AA756" s="33" t="s">
        <v>42</v>
      </c>
      <c r="AB756" s="33" t="s">
        <v>425</v>
      </c>
      <c r="AC756" s="33" t="s">
        <v>42</v>
      </c>
    </row>
    <row r="757" spans="1:29" ht="65.25" customHeight="1">
      <c r="A757" s="33" t="s">
        <v>143</v>
      </c>
      <c r="B757" s="27" t="s">
        <v>144</v>
      </c>
      <c r="C757" s="4" t="s">
        <v>1919</v>
      </c>
      <c r="D757" s="53" t="s">
        <v>1920</v>
      </c>
      <c r="E757" s="4" t="s">
        <v>145</v>
      </c>
      <c r="F757" s="33" t="s">
        <v>146</v>
      </c>
      <c r="G757" s="4" t="s">
        <v>1953</v>
      </c>
      <c r="H757" s="4" t="s">
        <v>1925</v>
      </c>
      <c r="I757" s="4" t="s">
        <v>1923</v>
      </c>
      <c r="J757" s="4" t="s">
        <v>420</v>
      </c>
      <c r="K757" s="4"/>
      <c r="L757" s="4"/>
      <c r="M757" s="4" t="s">
        <v>421</v>
      </c>
      <c r="N757" s="4" t="s">
        <v>423</v>
      </c>
      <c r="O757" s="4"/>
      <c r="P757" s="4"/>
      <c r="Q757" s="56" t="s">
        <v>1926</v>
      </c>
      <c r="R757" s="33" t="s">
        <v>32</v>
      </c>
      <c r="S757" s="81">
        <v>177</v>
      </c>
      <c r="T757" s="33">
        <v>2030</v>
      </c>
      <c r="U757" s="33">
        <v>0</v>
      </c>
      <c r="V757" s="33">
        <v>2050</v>
      </c>
      <c r="W757" s="4" t="s">
        <v>31</v>
      </c>
      <c r="X757" s="4" t="s">
        <v>42</v>
      </c>
      <c r="Y757" s="33" t="s">
        <v>424</v>
      </c>
      <c r="Z757" s="33" t="s">
        <v>425</v>
      </c>
      <c r="AA757" s="33" t="s">
        <v>42</v>
      </c>
      <c r="AB757" s="33" t="s">
        <v>425</v>
      </c>
      <c r="AC757" s="33" t="s">
        <v>42</v>
      </c>
    </row>
    <row r="758" spans="1:29" ht="65.25" customHeight="1">
      <c r="A758" s="33" t="s">
        <v>143</v>
      </c>
      <c r="B758" s="27" t="s">
        <v>144</v>
      </c>
      <c r="C758" s="4" t="s">
        <v>1919</v>
      </c>
      <c r="D758" s="53" t="s">
        <v>1920</v>
      </c>
      <c r="E758" s="4" t="s">
        <v>145</v>
      </c>
      <c r="F758" s="33" t="s">
        <v>146</v>
      </c>
      <c r="G758" s="4" t="s">
        <v>1953</v>
      </c>
      <c r="H758" s="4" t="s">
        <v>1927</v>
      </c>
      <c r="I758" s="4" t="s">
        <v>1928</v>
      </c>
      <c r="J758" s="4" t="s">
        <v>420</v>
      </c>
      <c r="K758" s="4"/>
      <c r="L758" s="4"/>
      <c r="M758" s="4" t="s">
        <v>421</v>
      </c>
      <c r="N758" s="4" t="s">
        <v>423</v>
      </c>
      <c r="O758" s="4"/>
      <c r="P758" s="4"/>
      <c r="Q758" s="57" t="s">
        <v>1929</v>
      </c>
      <c r="R758" s="33" t="s">
        <v>32</v>
      </c>
      <c r="S758" s="81">
        <v>46</v>
      </c>
      <c r="T758" s="33">
        <v>2030</v>
      </c>
      <c r="U758" s="33">
        <v>0</v>
      </c>
      <c r="V758" s="33">
        <v>2050</v>
      </c>
      <c r="W758" s="4" t="s">
        <v>31</v>
      </c>
      <c r="X758" s="4" t="s">
        <v>42</v>
      </c>
      <c r="Y758" s="33" t="s">
        <v>424</v>
      </c>
      <c r="Z758" s="33" t="s">
        <v>425</v>
      </c>
      <c r="AA758" s="33" t="s">
        <v>42</v>
      </c>
      <c r="AB758" s="33" t="s">
        <v>425</v>
      </c>
      <c r="AC758" s="33" t="s">
        <v>42</v>
      </c>
    </row>
    <row r="759" spans="1:29" ht="65.25" customHeight="1">
      <c r="A759" s="33" t="s">
        <v>143</v>
      </c>
      <c r="B759" s="27" t="s">
        <v>144</v>
      </c>
      <c r="C759" s="4" t="s">
        <v>1919</v>
      </c>
      <c r="D759" s="53" t="s">
        <v>1920</v>
      </c>
      <c r="E759" s="4" t="s">
        <v>145</v>
      </c>
      <c r="F759" s="33" t="s">
        <v>146</v>
      </c>
      <c r="G759" s="4" t="s">
        <v>1953</v>
      </c>
      <c r="H759" s="4" t="s">
        <v>1930</v>
      </c>
      <c r="I759" s="4" t="s">
        <v>1931</v>
      </c>
      <c r="J759" s="4" t="s">
        <v>13</v>
      </c>
      <c r="K759" s="4"/>
      <c r="L759" s="4"/>
      <c r="M759" s="4" t="s">
        <v>430</v>
      </c>
      <c r="N759" s="4" t="s">
        <v>429</v>
      </c>
      <c r="O759" s="4"/>
      <c r="P759" s="4"/>
      <c r="Q759" s="57" t="s">
        <v>1932</v>
      </c>
      <c r="R759" s="33" t="s">
        <v>32</v>
      </c>
      <c r="S759" s="81">
        <v>94</v>
      </c>
      <c r="T759" s="33">
        <v>2030</v>
      </c>
      <c r="U759" s="33">
        <v>0</v>
      </c>
      <c r="V759" s="33">
        <v>2050</v>
      </c>
      <c r="W759" s="4" t="s">
        <v>31</v>
      </c>
      <c r="X759" s="4" t="s">
        <v>42</v>
      </c>
      <c r="Y759" s="33" t="s">
        <v>424</v>
      </c>
      <c r="Z759" s="33" t="s">
        <v>425</v>
      </c>
      <c r="AA759" s="33" t="s">
        <v>42</v>
      </c>
      <c r="AB759" s="33" t="s">
        <v>425</v>
      </c>
      <c r="AC759" s="33" t="s">
        <v>42</v>
      </c>
    </row>
    <row r="760" spans="1:29" ht="65.25" customHeight="1">
      <c r="A760" s="33" t="s">
        <v>143</v>
      </c>
      <c r="B760" s="27" t="s">
        <v>144</v>
      </c>
      <c r="C760" s="4" t="s">
        <v>1919</v>
      </c>
      <c r="D760" s="53" t="s">
        <v>1920</v>
      </c>
      <c r="E760" s="4" t="s">
        <v>145</v>
      </c>
      <c r="F760" s="33" t="s">
        <v>146</v>
      </c>
      <c r="G760" s="4" t="s">
        <v>1953</v>
      </c>
      <c r="H760" s="4" t="s">
        <v>1941</v>
      </c>
      <c r="I760" s="4" t="s">
        <v>1942</v>
      </c>
      <c r="J760" s="4" t="s">
        <v>13</v>
      </c>
      <c r="K760" s="4"/>
      <c r="L760" s="4"/>
      <c r="M760" s="4" t="s">
        <v>473</v>
      </c>
      <c r="N760" s="4"/>
      <c r="O760" s="4"/>
      <c r="P760" s="4"/>
      <c r="Q760" s="4" t="s">
        <v>1213</v>
      </c>
      <c r="R760" s="33" t="s">
        <v>32</v>
      </c>
      <c r="S760" s="81">
        <v>19</v>
      </c>
      <c r="T760" s="33">
        <v>2030</v>
      </c>
      <c r="U760" s="33">
        <v>0</v>
      </c>
      <c r="V760" s="33">
        <v>2050</v>
      </c>
      <c r="W760" s="4" t="s">
        <v>31</v>
      </c>
      <c r="X760" s="4" t="s">
        <v>42</v>
      </c>
      <c r="Y760" s="33" t="s">
        <v>424</v>
      </c>
      <c r="Z760" s="33" t="s">
        <v>425</v>
      </c>
      <c r="AA760" s="33" t="s">
        <v>42</v>
      </c>
      <c r="AB760" s="33" t="s">
        <v>425</v>
      </c>
      <c r="AC760" s="33" t="s">
        <v>42</v>
      </c>
    </row>
    <row r="761" spans="1:29" ht="65.25" customHeight="1">
      <c r="A761" s="33" t="s">
        <v>143</v>
      </c>
      <c r="B761" s="27" t="s">
        <v>144</v>
      </c>
      <c r="C761" s="4" t="s">
        <v>1919</v>
      </c>
      <c r="D761" s="53" t="s">
        <v>1920</v>
      </c>
      <c r="E761" s="4" t="s">
        <v>145</v>
      </c>
      <c r="F761" s="33" t="s">
        <v>146</v>
      </c>
      <c r="G761" s="4" t="s">
        <v>1953</v>
      </c>
      <c r="H761" s="4" t="s">
        <v>1943</v>
      </c>
      <c r="I761" s="4" t="s">
        <v>1937</v>
      </c>
      <c r="J761" s="4" t="s">
        <v>13</v>
      </c>
      <c r="K761" s="4"/>
      <c r="L761" s="4"/>
      <c r="M761" s="4" t="s">
        <v>473</v>
      </c>
      <c r="N761" s="4"/>
      <c r="O761" s="4"/>
      <c r="P761" s="4"/>
      <c r="Q761" s="4" t="s">
        <v>1213</v>
      </c>
      <c r="R761" s="33" t="s">
        <v>32</v>
      </c>
      <c r="S761" s="81">
        <v>288</v>
      </c>
      <c r="T761" s="33">
        <v>2030</v>
      </c>
      <c r="U761" s="33">
        <v>0</v>
      </c>
      <c r="V761" s="33">
        <v>2050</v>
      </c>
      <c r="W761" s="4" t="s">
        <v>31</v>
      </c>
      <c r="X761" s="4" t="s">
        <v>42</v>
      </c>
      <c r="Y761" s="33" t="s">
        <v>424</v>
      </c>
      <c r="Z761" s="33" t="s">
        <v>425</v>
      </c>
      <c r="AA761" s="33" t="s">
        <v>42</v>
      </c>
      <c r="AB761" s="33" t="s">
        <v>425</v>
      </c>
      <c r="AC761" s="33" t="s">
        <v>42</v>
      </c>
    </row>
    <row r="762" spans="1:29" ht="65.25" customHeight="1">
      <c r="A762" s="33" t="s">
        <v>143</v>
      </c>
      <c r="B762" s="27" t="s">
        <v>144</v>
      </c>
      <c r="C762" s="4" t="s">
        <v>1919</v>
      </c>
      <c r="D762" s="53" t="s">
        <v>1920</v>
      </c>
      <c r="E762" s="4" t="s">
        <v>145</v>
      </c>
      <c r="F762" s="33" t="s">
        <v>146</v>
      </c>
      <c r="G762" s="4" t="s">
        <v>1953</v>
      </c>
      <c r="H762" s="4" t="s">
        <v>1938</v>
      </c>
      <c r="I762" s="4" t="s">
        <v>1939</v>
      </c>
      <c r="J762" s="4" t="s">
        <v>13</v>
      </c>
      <c r="K762" s="4"/>
      <c r="L762" s="4"/>
      <c r="M762" s="4" t="s">
        <v>635</v>
      </c>
      <c r="N762" s="4"/>
      <c r="O762" s="4"/>
      <c r="P762" s="4"/>
      <c r="Q762" s="4" t="s">
        <v>1213</v>
      </c>
      <c r="R762" s="33" t="s">
        <v>32</v>
      </c>
      <c r="S762" s="81">
        <v>6</v>
      </c>
      <c r="T762" s="33">
        <v>2030</v>
      </c>
      <c r="U762" s="33">
        <v>0</v>
      </c>
      <c r="V762" s="33">
        <v>2050</v>
      </c>
      <c r="W762" s="4" t="s">
        <v>31</v>
      </c>
      <c r="X762" s="4" t="s">
        <v>42</v>
      </c>
      <c r="Y762" s="33" t="s">
        <v>424</v>
      </c>
      <c r="Z762" s="33" t="s">
        <v>425</v>
      </c>
      <c r="AA762" s="33" t="s">
        <v>42</v>
      </c>
      <c r="AB762" s="33" t="s">
        <v>425</v>
      </c>
      <c r="AC762" s="33" t="s">
        <v>42</v>
      </c>
    </row>
    <row r="763" spans="1:29" ht="65.25" customHeight="1">
      <c r="A763" s="33" t="s">
        <v>143</v>
      </c>
      <c r="B763" s="27" t="s">
        <v>144</v>
      </c>
      <c r="C763" s="4" t="s">
        <v>1919</v>
      </c>
      <c r="D763" s="53" t="s">
        <v>1920</v>
      </c>
      <c r="E763" s="4" t="s">
        <v>145</v>
      </c>
      <c r="F763" s="33" t="s">
        <v>146</v>
      </c>
      <c r="G763" s="4" t="s">
        <v>1954</v>
      </c>
      <c r="H763" s="4" t="s">
        <v>1922</v>
      </c>
      <c r="I763" s="4" t="s">
        <v>1923</v>
      </c>
      <c r="J763" s="4" t="s">
        <v>420</v>
      </c>
      <c r="K763" s="4"/>
      <c r="L763" s="4"/>
      <c r="M763" s="4" t="s">
        <v>421</v>
      </c>
      <c r="N763" s="4" t="s">
        <v>493</v>
      </c>
      <c r="O763" s="4" t="s">
        <v>423</v>
      </c>
      <c r="P763" s="4"/>
      <c r="Q763" s="54" t="s">
        <v>1924</v>
      </c>
      <c r="R763" s="33" t="s">
        <v>32</v>
      </c>
      <c r="S763" s="81">
        <v>344</v>
      </c>
      <c r="T763" s="33">
        <v>2030</v>
      </c>
      <c r="U763" s="33">
        <v>0</v>
      </c>
      <c r="V763" s="33">
        <v>2050</v>
      </c>
      <c r="W763" s="4" t="s">
        <v>31</v>
      </c>
      <c r="X763" s="4" t="s">
        <v>42</v>
      </c>
      <c r="Y763" s="33" t="s">
        <v>424</v>
      </c>
      <c r="Z763" s="33" t="s">
        <v>425</v>
      </c>
      <c r="AA763" s="33" t="s">
        <v>42</v>
      </c>
      <c r="AB763" s="33" t="s">
        <v>425</v>
      </c>
      <c r="AC763" s="33" t="s">
        <v>42</v>
      </c>
    </row>
    <row r="764" spans="1:29" ht="65.25" customHeight="1">
      <c r="A764" s="33" t="s">
        <v>143</v>
      </c>
      <c r="B764" s="27" t="s">
        <v>144</v>
      </c>
      <c r="C764" s="4" t="s">
        <v>1919</v>
      </c>
      <c r="D764" s="53" t="s">
        <v>1920</v>
      </c>
      <c r="E764" s="4" t="s">
        <v>145</v>
      </c>
      <c r="F764" s="33" t="s">
        <v>146</v>
      </c>
      <c r="G764" s="4" t="s">
        <v>1954</v>
      </c>
      <c r="H764" s="4" t="s">
        <v>1925</v>
      </c>
      <c r="I764" s="4" t="s">
        <v>1923</v>
      </c>
      <c r="J764" s="4" t="s">
        <v>420</v>
      </c>
      <c r="K764" s="4"/>
      <c r="L764" s="4"/>
      <c r="M764" s="4" t="s">
        <v>421</v>
      </c>
      <c r="N764" s="4" t="s">
        <v>423</v>
      </c>
      <c r="O764" s="4"/>
      <c r="P764" s="4"/>
      <c r="Q764" s="56" t="s">
        <v>1926</v>
      </c>
      <c r="R764" s="33" t="s">
        <v>32</v>
      </c>
      <c r="S764" s="81">
        <v>219</v>
      </c>
      <c r="T764" s="33">
        <v>2030</v>
      </c>
      <c r="U764" s="33">
        <v>0</v>
      </c>
      <c r="V764" s="33">
        <v>2050</v>
      </c>
      <c r="W764" s="4" t="s">
        <v>31</v>
      </c>
      <c r="X764" s="4" t="s">
        <v>42</v>
      </c>
      <c r="Y764" s="33" t="s">
        <v>424</v>
      </c>
      <c r="Z764" s="33" t="s">
        <v>425</v>
      </c>
      <c r="AA764" s="33" t="s">
        <v>42</v>
      </c>
      <c r="AB764" s="33" t="s">
        <v>425</v>
      </c>
      <c r="AC764" s="33" t="s">
        <v>42</v>
      </c>
    </row>
    <row r="765" spans="1:29" ht="65.25" customHeight="1">
      <c r="A765" s="33" t="s">
        <v>143</v>
      </c>
      <c r="B765" s="27" t="s">
        <v>144</v>
      </c>
      <c r="C765" s="4" t="s">
        <v>1919</v>
      </c>
      <c r="D765" s="53" t="s">
        <v>1920</v>
      </c>
      <c r="E765" s="4" t="s">
        <v>145</v>
      </c>
      <c r="F765" s="33" t="s">
        <v>146</v>
      </c>
      <c r="G765" s="4" t="s">
        <v>1954</v>
      </c>
      <c r="H765" s="4" t="s">
        <v>1927</v>
      </c>
      <c r="I765" s="4" t="s">
        <v>1928</v>
      </c>
      <c r="J765" s="4" t="s">
        <v>420</v>
      </c>
      <c r="K765" s="4"/>
      <c r="L765" s="4"/>
      <c r="M765" s="4" t="s">
        <v>421</v>
      </c>
      <c r="N765" s="4" t="s">
        <v>423</v>
      </c>
      <c r="O765" s="4"/>
      <c r="P765" s="4"/>
      <c r="Q765" s="57" t="s">
        <v>1929</v>
      </c>
      <c r="R765" s="33" t="s">
        <v>32</v>
      </c>
      <c r="S765" s="81">
        <v>48</v>
      </c>
      <c r="T765" s="33">
        <v>2030</v>
      </c>
      <c r="U765" s="33">
        <v>0</v>
      </c>
      <c r="V765" s="33">
        <v>2050</v>
      </c>
      <c r="W765" s="4" t="s">
        <v>31</v>
      </c>
      <c r="X765" s="4" t="s">
        <v>42</v>
      </c>
      <c r="Y765" s="33" t="s">
        <v>424</v>
      </c>
      <c r="Z765" s="33" t="s">
        <v>425</v>
      </c>
      <c r="AA765" s="33" t="s">
        <v>42</v>
      </c>
      <c r="AB765" s="33" t="s">
        <v>425</v>
      </c>
      <c r="AC765" s="33" t="s">
        <v>42</v>
      </c>
    </row>
    <row r="766" spans="1:29" ht="65.25" customHeight="1">
      <c r="A766" s="33" t="s">
        <v>143</v>
      </c>
      <c r="B766" s="27" t="s">
        <v>144</v>
      </c>
      <c r="C766" s="4" t="s">
        <v>1919</v>
      </c>
      <c r="D766" s="53" t="s">
        <v>1920</v>
      </c>
      <c r="E766" s="4" t="s">
        <v>145</v>
      </c>
      <c r="F766" s="33" t="s">
        <v>146</v>
      </c>
      <c r="G766" s="4" t="s">
        <v>1954</v>
      </c>
      <c r="H766" s="4" t="s">
        <v>1930</v>
      </c>
      <c r="I766" s="4" t="s">
        <v>1931</v>
      </c>
      <c r="J766" s="4" t="s">
        <v>13</v>
      </c>
      <c r="K766" s="4"/>
      <c r="L766" s="4"/>
      <c r="M766" s="4" t="s">
        <v>430</v>
      </c>
      <c r="N766" s="4" t="s">
        <v>429</v>
      </c>
      <c r="O766" s="4"/>
      <c r="P766" s="4"/>
      <c r="Q766" s="57" t="s">
        <v>1932</v>
      </c>
      <c r="R766" s="33" t="s">
        <v>32</v>
      </c>
      <c r="S766" s="81">
        <v>268</v>
      </c>
      <c r="T766" s="33">
        <v>2030</v>
      </c>
      <c r="U766" s="33">
        <v>0</v>
      </c>
      <c r="V766" s="33">
        <v>2050</v>
      </c>
      <c r="W766" s="4" t="s">
        <v>31</v>
      </c>
      <c r="X766" s="4" t="s">
        <v>42</v>
      </c>
      <c r="Y766" s="33" t="s">
        <v>424</v>
      </c>
      <c r="Z766" s="33" t="s">
        <v>425</v>
      </c>
      <c r="AA766" s="33" t="s">
        <v>42</v>
      </c>
      <c r="AB766" s="33" t="s">
        <v>425</v>
      </c>
      <c r="AC766" s="33" t="s">
        <v>42</v>
      </c>
    </row>
    <row r="767" spans="1:29" ht="65.25" customHeight="1">
      <c r="A767" s="33" t="s">
        <v>143</v>
      </c>
      <c r="B767" s="27" t="s">
        <v>144</v>
      </c>
      <c r="C767" s="4" t="s">
        <v>1919</v>
      </c>
      <c r="D767" s="53" t="s">
        <v>1920</v>
      </c>
      <c r="E767" s="4" t="s">
        <v>145</v>
      </c>
      <c r="F767" s="33" t="s">
        <v>146</v>
      </c>
      <c r="G767" s="4" t="s">
        <v>1954</v>
      </c>
      <c r="H767" s="4" t="s">
        <v>1933</v>
      </c>
      <c r="I767" s="4" t="s">
        <v>1934</v>
      </c>
      <c r="J767" s="4" t="s">
        <v>13</v>
      </c>
      <c r="K767" s="4"/>
      <c r="L767" s="4"/>
      <c r="M767" s="4" t="s">
        <v>430</v>
      </c>
      <c r="N767" s="4"/>
      <c r="O767" s="4"/>
      <c r="P767" s="4"/>
      <c r="Q767" s="57" t="s">
        <v>1935</v>
      </c>
      <c r="R767" s="33" t="s">
        <v>32</v>
      </c>
      <c r="S767" s="29">
        <v>0</v>
      </c>
      <c r="T767" s="33">
        <v>2030</v>
      </c>
      <c r="U767" s="35">
        <v>388</v>
      </c>
      <c r="V767" s="33">
        <v>2050</v>
      </c>
      <c r="W767" s="4" t="s">
        <v>31</v>
      </c>
      <c r="X767" s="4" t="s">
        <v>42</v>
      </c>
      <c r="Y767" s="33" t="s">
        <v>424</v>
      </c>
      <c r="Z767" s="33" t="s">
        <v>425</v>
      </c>
      <c r="AA767" s="33" t="s">
        <v>42</v>
      </c>
      <c r="AB767" s="33" t="s">
        <v>425</v>
      </c>
      <c r="AC767" s="33" t="s">
        <v>42</v>
      </c>
    </row>
    <row r="768" spans="1:29" ht="65.25" customHeight="1">
      <c r="A768" s="33" t="s">
        <v>143</v>
      </c>
      <c r="B768" s="27" t="s">
        <v>144</v>
      </c>
      <c r="C768" s="4" t="s">
        <v>1919</v>
      </c>
      <c r="D768" s="53" t="s">
        <v>1920</v>
      </c>
      <c r="E768" s="4" t="s">
        <v>145</v>
      </c>
      <c r="F768" s="33" t="s">
        <v>146</v>
      </c>
      <c r="G768" s="4" t="s">
        <v>1954</v>
      </c>
      <c r="H768" s="4" t="s">
        <v>1941</v>
      </c>
      <c r="I768" s="4" t="s">
        <v>1942</v>
      </c>
      <c r="J768" s="4" t="s">
        <v>13</v>
      </c>
      <c r="K768" s="4"/>
      <c r="L768" s="4"/>
      <c r="M768" s="4" t="s">
        <v>473</v>
      </c>
      <c r="N768" s="4"/>
      <c r="O768" s="4"/>
      <c r="P768" s="4"/>
      <c r="Q768" s="4" t="s">
        <v>1213</v>
      </c>
      <c r="R768" s="33" t="s">
        <v>32</v>
      </c>
      <c r="S768" s="81">
        <v>54</v>
      </c>
      <c r="T768" s="33">
        <v>2030</v>
      </c>
      <c r="U768" s="33">
        <v>0</v>
      </c>
      <c r="V768" s="33">
        <v>2050</v>
      </c>
      <c r="W768" s="4" t="s">
        <v>31</v>
      </c>
      <c r="X768" s="4" t="s">
        <v>42</v>
      </c>
      <c r="Y768" s="33" t="s">
        <v>424</v>
      </c>
      <c r="Z768" s="33" t="s">
        <v>425</v>
      </c>
      <c r="AA768" s="33" t="s">
        <v>42</v>
      </c>
      <c r="AB768" s="33" t="s">
        <v>425</v>
      </c>
      <c r="AC768" s="33" t="s">
        <v>42</v>
      </c>
    </row>
    <row r="769" spans="1:29" ht="65.25" customHeight="1">
      <c r="A769" s="33" t="s">
        <v>143</v>
      </c>
      <c r="B769" s="27" t="s">
        <v>144</v>
      </c>
      <c r="C769" s="4" t="s">
        <v>1919</v>
      </c>
      <c r="D769" s="53" t="s">
        <v>1920</v>
      </c>
      <c r="E769" s="4" t="s">
        <v>145</v>
      </c>
      <c r="F769" s="33" t="s">
        <v>146</v>
      </c>
      <c r="G769" s="4" t="s">
        <v>1954</v>
      </c>
      <c r="H769" s="4" t="s">
        <v>1943</v>
      </c>
      <c r="I769" s="4" t="s">
        <v>1937</v>
      </c>
      <c r="J769" s="4" t="s">
        <v>13</v>
      </c>
      <c r="K769" s="4"/>
      <c r="L769" s="4"/>
      <c r="M769" s="4" t="s">
        <v>473</v>
      </c>
      <c r="N769" s="4"/>
      <c r="O769" s="4"/>
      <c r="P769" s="4"/>
      <c r="Q769" s="4" t="s">
        <v>1213</v>
      </c>
      <c r="R769" s="33" t="s">
        <v>32</v>
      </c>
      <c r="S769" s="81">
        <v>250</v>
      </c>
      <c r="T769" s="33">
        <v>2030</v>
      </c>
      <c r="U769" s="33">
        <v>0</v>
      </c>
      <c r="V769" s="33">
        <v>2050</v>
      </c>
      <c r="W769" s="4" t="s">
        <v>31</v>
      </c>
      <c r="X769" s="4" t="s">
        <v>42</v>
      </c>
      <c r="Y769" s="33" t="s">
        <v>424</v>
      </c>
      <c r="Z769" s="33" t="s">
        <v>425</v>
      </c>
      <c r="AA769" s="33" t="s">
        <v>42</v>
      </c>
      <c r="AB769" s="33" t="s">
        <v>425</v>
      </c>
      <c r="AC769" s="33" t="s">
        <v>42</v>
      </c>
    </row>
    <row r="770" spans="1:29" ht="65.25" customHeight="1">
      <c r="A770" s="33" t="s">
        <v>143</v>
      </c>
      <c r="B770" s="27" t="s">
        <v>144</v>
      </c>
      <c r="C770" s="4" t="s">
        <v>1919</v>
      </c>
      <c r="D770" s="53" t="s">
        <v>1920</v>
      </c>
      <c r="E770" s="4" t="s">
        <v>145</v>
      </c>
      <c r="F770" s="33" t="s">
        <v>146</v>
      </c>
      <c r="G770" s="4" t="s">
        <v>1954</v>
      </c>
      <c r="H770" s="4" t="s">
        <v>1938</v>
      </c>
      <c r="I770" s="4" t="s">
        <v>1939</v>
      </c>
      <c r="J770" s="4" t="s">
        <v>13</v>
      </c>
      <c r="K770" s="4"/>
      <c r="L770" s="4"/>
      <c r="M770" s="4" t="s">
        <v>635</v>
      </c>
      <c r="N770" s="4"/>
      <c r="O770" s="4"/>
      <c r="P770" s="4"/>
      <c r="Q770" s="4" t="s">
        <v>1213</v>
      </c>
      <c r="R770" s="33" t="s">
        <v>32</v>
      </c>
      <c r="S770" s="81">
        <v>18</v>
      </c>
      <c r="T770" s="33">
        <v>2030</v>
      </c>
      <c r="U770" s="33">
        <v>0</v>
      </c>
      <c r="V770" s="33">
        <v>2050</v>
      </c>
      <c r="W770" s="4" t="s">
        <v>31</v>
      </c>
      <c r="X770" s="4" t="s">
        <v>42</v>
      </c>
      <c r="Y770" s="33" t="s">
        <v>424</v>
      </c>
      <c r="Z770" s="33" t="s">
        <v>425</v>
      </c>
      <c r="AA770" s="33" t="s">
        <v>42</v>
      </c>
      <c r="AB770" s="33" t="s">
        <v>425</v>
      </c>
      <c r="AC770" s="33" t="s">
        <v>42</v>
      </c>
    </row>
    <row r="771" spans="1:29" ht="65.25" customHeight="1">
      <c r="A771" s="33" t="s">
        <v>143</v>
      </c>
      <c r="B771" s="27" t="s">
        <v>144</v>
      </c>
      <c r="C771" s="4" t="s">
        <v>1919</v>
      </c>
      <c r="D771" s="53" t="s">
        <v>1920</v>
      </c>
      <c r="E771" s="4" t="s">
        <v>145</v>
      </c>
      <c r="F771" s="33" t="s">
        <v>146</v>
      </c>
      <c r="G771" s="4" t="s">
        <v>1955</v>
      </c>
      <c r="H771" s="4" t="s">
        <v>1922</v>
      </c>
      <c r="I771" s="4" t="s">
        <v>1923</v>
      </c>
      <c r="J771" s="4" t="s">
        <v>420</v>
      </c>
      <c r="K771" s="4"/>
      <c r="L771" s="4"/>
      <c r="M771" s="4" t="s">
        <v>421</v>
      </c>
      <c r="N771" s="4" t="s">
        <v>493</v>
      </c>
      <c r="O771" s="4" t="s">
        <v>423</v>
      </c>
      <c r="P771" s="4"/>
      <c r="Q771" s="54" t="s">
        <v>1924</v>
      </c>
      <c r="R771" s="33" t="s">
        <v>32</v>
      </c>
      <c r="S771" s="81">
        <v>1530</v>
      </c>
      <c r="T771" s="33">
        <v>2030</v>
      </c>
      <c r="U771" s="33">
        <v>0</v>
      </c>
      <c r="V771" s="33">
        <v>2050</v>
      </c>
      <c r="W771" s="4" t="s">
        <v>31</v>
      </c>
      <c r="X771" s="4" t="s">
        <v>42</v>
      </c>
      <c r="Y771" s="33" t="s">
        <v>424</v>
      </c>
      <c r="Z771" s="33" t="s">
        <v>425</v>
      </c>
      <c r="AA771" s="33" t="s">
        <v>42</v>
      </c>
      <c r="AB771" s="33" t="s">
        <v>425</v>
      </c>
      <c r="AC771" s="33" t="s">
        <v>42</v>
      </c>
    </row>
    <row r="772" spans="1:29" ht="65.25" customHeight="1">
      <c r="A772" s="33" t="s">
        <v>143</v>
      </c>
      <c r="B772" s="27" t="s">
        <v>144</v>
      </c>
      <c r="C772" s="4" t="s">
        <v>1919</v>
      </c>
      <c r="D772" s="53" t="s">
        <v>1920</v>
      </c>
      <c r="E772" s="4" t="s">
        <v>145</v>
      </c>
      <c r="F772" s="33" t="s">
        <v>146</v>
      </c>
      <c r="G772" s="4" t="s">
        <v>1955</v>
      </c>
      <c r="H772" s="4" t="s">
        <v>1925</v>
      </c>
      <c r="I772" s="4" t="s">
        <v>1923</v>
      </c>
      <c r="J772" s="4" t="s">
        <v>420</v>
      </c>
      <c r="K772" s="4"/>
      <c r="L772" s="4"/>
      <c r="M772" s="4" t="s">
        <v>421</v>
      </c>
      <c r="N772" s="4" t="s">
        <v>423</v>
      </c>
      <c r="O772" s="4"/>
      <c r="P772" s="4"/>
      <c r="Q772" s="56" t="s">
        <v>1926</v>
      </c>
      <c r="R772" s="33" t="s">
        <v>32</v>
      </c>
      <c r="S772" s="81">
        <v>3110</v>
      </c>
      <c r="T772" s="33">
        <v>2030</v>
      </c>
      <c r="U772" s="33">
        <v>0</v>
      </c>
      <c r="V772" s="33">
        <v>2050</v>
      </c>
      <c r="W772" s="4" t="s">
        <v>31</v>
      </c>
      <c r="X772" s="4" t="s">
        <v>42</v>
      </c>
      <c r="Y772" s="33" t="s">
        <v>424</v>
      </c>
      <c r="Z772" s="33" t="s">
        <v>425</v>
      </c>
      <c r="AA772" s="33" t="s">
        <v>42</v>
      </c>
      <c r="AB772" s="33" t="s">
        <v>425</v>
      </c>
      <c r="AC772" s="33" t="s">
        <v>42</v>
      </c>
    </row>
    <row r="773" spans="1:29" ht="65.25" customHeight="1">
      <c r="A773" s="33" t="s">
        <v>143</v>
      </c>
      <c r="B773" s="27" t="s">
        <v>144</v>
      </c>
      <c r="C773" s="4" t="s">
        <v>1919</v>
      </c>
      <c r="D773" s="53" t="s">
        <v>1920</v>
      </c>
      <c r="E773" s="4" t="s">
        <v>145</v>
      </c>
      <c r="F773" s="33" t="s">
        <v>146</v>
      </c>
      <c r="G773" s="4" t="s">
        <v>1955</v>
      </c>
      <c r="H773" s="4" t="s">
        <v>1927</v>
      </c>
      <c r="I773" s="4" t="s">
        <v>1928</v>
      </c>
      <c r="J773" s="4" t="s">
        <v>420</v>
      </c>
      <c r="K773" s="4"/>
      <c r="L773" s="4"/>
      <c r="M773" s="4" t="s">
        <v>421</v>
      </c>
      <c r="N773" s="4" t="s">
        <v>423</v>
      </c>
      <c r="O773" s="4"/>
      <c r="P773" s="4"/>
      <c r="Q773" s="57" t="s">
        <v>1929</v>
      </c>
      <c r="R773" s="33" t="s">
        <v>32</v>
      </c>
      <c r="S773" s="81">
        <v>351</v>
      </c>
      <c r="T773" s="33">
        <v>2030</v>
      </c>
      <c r="U773" s="33">
        <v>0</v>
      </c>
      <c r="V773" s="33">
        <v>2050</v>
      </c>
      <c r="W773" s="4" t="s">
        <v>31</v>
      </c>
      <c r="X773" s="4" t="s">
        <v>42</v>
      </c>
      <c r="Y773" s="33" t="s">
        <v>424</v>
      </c>
      <c r="Z773" s="33" t="s">
        <v>425</v>
      </c>
      <c r="AA773" s="33" t="s">
        <v>42</v>
      </c>
      <c r="AB773" s="33" t="s">
        <v>425</v>
      </c>
      <c r="AC773" s="33" t="s">
        <v>42</v>
      </c>
    </row>
    <row r="774" spans="1:29" ht="65.25" customHeight="1">
      <c r="A774" s="33" t="s">
        <v>143</v>
      </c>
      <c r="B774" s="27" t="s">
        <v>144</v>
      </c>
      <c r="C774" s="4" t="s">
        <v>1919</v>
      </c>
      <c r="D774" s="53" t="s">
        <v>1920</v>
      </c>
      <c r="E774" s="4" t="s">
        <v>145</v>
      </c>
      <c r="F774" s="33" t="s">
        <v>146</v>
      </c>
      <c r="G774" s="4" t="s">
        <v>1955</v>
      </c>
      <c r="H774" s="4" t="s">
        <v>1930</v>
      </c>
      <c r="I774" s="4" t="s">
        <v>1931</v>
      </c>
      <c r="J774" s="4" t="s">
        <v>13</v>
      </c>
      <c r="K774" s="4"/>
      <c r="L774" s="4"/>
      <c r="M774" s="4" t="s">
        <v>430</v>
      </c>
      <c r="N774" s="4" t="s">
        <v>429</v>
      </c>
      <c r="O774" s="4"/>
      <c r="P774" s="4"/>
      <c r="Q774" s="57" t="s">
        <v>1932</v>
      </c>
      <c r="R774" s="33" t="s">
        <v>32</v>
      </c>
      <c r="S774" s="81">
        <v>1678</v>
      </c>
      <c r="T774" s="33">
        <v>2030</v>
      </c>
      <c r="U774" s="33">
        <v>0</v>
      </c>
      <c r="V774" s="33">
        <v>2050</v>
      </c>
      <c r="W774" s="4" t="s">
        <v>31</v>
      </c>
      <c r="X774" s="4" t="s">
        <v>42</v>
      </c>
      <c r="Y774" s="33" t="s">
        <v>424</v>
      </c>
      <c r="Z774" s="33" t="s">
        <v>425</v>
      </c>
      <c r="AA774" s="33" t="s">
        <v>42</v>
      </c>
      <c r="AB774" s="33" t="s">
        <v>425</v>
      </c>
      <c r="AC774" s="33" t="s">
        <v>42</v>
      </c>
    </row>
    <row r="775" spans="1:29" ht="65.25" customHeight="1">
      <c r="A775" s="33" t="s">
        <v>143</v>
      </c>
      <c r="B775" s="27" t="s">
        <v>144</v>
      </c>
      <c r="C775" s="4" t="s">
        <v>1919</v>
      </c>
      <c r="D775" s="53" t="s">
        <v>1920</v>
      </c>
      <c r="E775" s="4" t="s">
        <v>145</v>
      </c>
      <c r="F775" s="33" t="s">
        <v>146</v>
      </c>
      <c r="G775" s="4" t="s">
        <v>1955</v>
      </c>
      <c r="H775" s="4" t="s">
        <v>1933</v>
      </c>
      <c r="I775" s="4" t="s">
        <v>1934</v>
      </c>
      <c r="J775" s="4" t="s">
        <v>13</v>
      </c>
      <c r="K775" s="4"/>
      <c r="L775" s="4"/>
      <c r="M775" s="4" t="s">
        <v>430</v>
      </c>
      <c r="N775" s="4"/>
      <c r="O775" s="4"/>
      <c r="P775" s="4"/>
      <c r="Q775" s="57" t="s">
        <v>1935</v>
      </c>
      <c r="R775" s="33" t="s">
        <v>32</v>
      </c>
      <c r="S775" s="29">
        <v>0</v>
      </c>
      <c r="T775" s="33">
        <v>2030</v>
      </c>
      <c r="U775" s="35">
        <v>9200</v>
      </c>
      <c r="V775" s="33">
        <v>2050</v>
      </c>
      <c r="W775" s="4" t="s">
        <v>31</v>
      </c>
      <c r="X775" s="4" t="s">
        <v>42</v>
      </c>
      <c r="Y775" s="33" t="s">
        <v>424</v>
      </c>
      <c r="Z775" s="33" t="s">
        <v>425</v>
      </c>
      <c r="AA775" s="33" t="s">
        <v>42</v>
      </c>
      <c r="AB775" s="33" t="s">
        <v>425</v>
      </c>
      <c r="AC775" s="33" t="s">
        <v>42</v>
      </c>
    </row>
    <row r="776" spans="1:29" ht="65.25" customHeight="1">
      <c r="A776" s="33" t="s">
        <v>143</v>
      </c>
      <c r="B776" s="27" t="s">
        <v>144</v>
      </c>
      <c r="C776" s="4" t="s">
        <v>1919</v>
      </c>
      <c r="D776" s="53" t="s">
        <v>1920</v>
      </c>
      <c r="E776" s="4" t="s">
        <v>145</v>
      </c>
      <c r="F776" s="33" t="s">
        <v>146</v>
      </c>
      <c r="G776" s="4" t="s">
        <v>1955</v>
      </c>
      <c r="H776" s="4" t="s">
        <v>1941</v>
      </c>
      <c r="I776" s="4" t="s">
        <v>1942</v>
      </c>
      <c r="J776" s="4" t="s">
        <v>13</v>
      </c>
      <c r="K776" s="4"/>
      <c r="L776" s="4"/>
      <c r="M776" s="4" t="s">
        <v>473</v>
      </c>
      <c r="N776" s="4"/>
      <c r="O776" s="4"/>
      <c r="P776" s="4"/>
      <c r="Q776" s="4" t="s">
        <v>1213</v>
      </c>
      <c r="R776" s="33" t="s">
        <v>32</v>
      </c>
      <c r="S776" s="81">
        <v>1007</v>
      </c>
      <c r="T776" s="33">
        <v>2030</v>
      </c>
      <c r="U776" s="33">
        <v>0</v>
      </c>
      <c r="V776" s="33">
        <v>2050</v>
      </c>
      <c r="W776" s="4" t="s">
        <v>31</v>
      </c>
      <c r="X776" s="4" t="s">
        <v>42</v>
      </c>
      <c r="Y776" s="33" t="s">
        <v>424</v>
      </c>
      <c r="Z776" s="33" t="s">
        <v>425</v>
      </c>
      <c r="AA776" s="33" t="s">
        <v>42</v>
      </c>
      <c r="AB776" s="33" t="s">
        <v>425</v>
      </c>
      <c r="AC776" s="33" t="s">
        <v>42</v>
      </c>
    </row>
    <row r="777" spans="1:29" ht="65.25" customHeight="1">
      <c r="A777" s="33" t="s">
        <v>143</v>
      </c>
      <c r="B777" s="27" t="s">
        <v>144</v>
      </c>
      <c r="C777" s="4" t="s">
        <v>1919</v>
      </c>
      <c r="D777" s="53" t="s">
        <v>1920</v>
      </c>
      <c r="E777" s="4" t="s">
        <v>145</v>
      </c>
      <c r="F777" s="33" t="s">
        <v>146</v>
      </c>
      <c r="G777" s="4" t="s">
        <v>1955</v>
      </c>
      <c r="H777" s="4" t="s">
        <v>1943</v>
      </c>
      <c r="I777" s="4" t="s">
        <v>1937</v>
      </c>
      <c r="J777" s="4" t="s">
        <v>13</v>
      </c>
      <c r="K777" s="4"/>
      <c r="L777" s="4"/>
      <c r="M777" s="4" t="s">
        <v>473</v>
      </c>
      <c r="N777" s="4"/>
      <c r="O777" s="4"/>
      <c r="P777" s="4"/>
      <c r="Q777" s="58" t="s">
        <v>1213</v>
      </c>
      <c r="R777" s="33" t="s">
        <v>32</v>
      </c>
      <c r="S777" s="29">
        <v>0</v>
      </c>
      <c r="T777" s="33">
        <v>2030</v>
      </c>
      <c r="U777" s="33" t="s">
        <v>42</v>
      </c>
      <c r="V777" s="33">
        <v>2050</v>
      </c>
      <c r="W777" s="4" t="s">
        <v>31</v>
      </c>
      <c r="X777" s="4" t="s">
        <v>42</v>
      </c>
      <c r="Y777" s="33" t="s">
        <v>424</v>
      </c>
      <c r="Z777" s="33" t="s">
        <v>425</v>
      </c>
      <c r="AA777" s="33" t="s">
        <v>42</v>
      </c>
      <c r="AB777" s="33" t="s">
        <v>425</v>
      </c>
      <c r="AC777" s="33" t="s">
        <v>42</v>
      </c>
    </row>
    <row r="778" spans="1:29" ht="65.25" customHeight="1">
      <c r="A778" s="33" t="s">
        <v>143</v>
      </c>
      <c r="B778" s="27" t="s">
        <v>144</v>
      </c>
      <c r="C778" s="4" t="s">
        <v>1919</v>
      </c>
      <c r="D778" s="53" t="s">
        <v>1920</v>
      </c>
      <c r="E778" s="4" t="s">
        <v>145</v>
      </c>
      <c r="F778" s="33" t="s">
        <v>146</v>
      </c>
      <c r="G778" s="4" t="s">
        <v>1955</v>
      </c>
      <c r="H778" s="4" t="s">
        <v>1938</v>
      </c>
      <c r="I778" s="4" t="s">
        <v>1939</v>
      </c>
      <c r="J778" s="4" t="s">
        <v>13</v>
      </c>
      <c r="K778" s="4"/>
      <c r="L778" s="4"/>
      <c r="M778" s="4" t="s">
        <v>635</v>
      </c>
      <c r="N778" s="4"/>
      <c r="O778" s="4"/>
      <c r="P778" s="4"/>
      <c r="Q778" s="4" t="s">
        <v>1213</v>
      </c>
      <c r="R778" s="33" t="s">
        <v>32</v>
      </c>
      <c r="S778" s="81">
        <v>336</v>
      </c>
      <c r="T778" s="33">
        <v>2030</v>
      </c>
      <c r="U778" s="33">
        <v>0</v>
      </c>
      <c r="V778" s="33">
        <v>2050</v>
      </c>
      <c r="W778" s="4" t="s">
        <v>31</v>
      </c>
      <c r="X778" s="4" t="s">
        <v>42</v>
      </c>
      <c r="Y778" s="33" t="s">
        <v>424</v>
      </c>
      <c r="Z778" s="33" t="s">
        <v>425</v>
      </c>
      <c r="AA778" s="33" t="s">
        <v>42</v>
      </c>
      <c r="AB778" s="33" t="s">
        <v>425</v>
      </c>
      <c r="AC778" s="33" t="s">
        <v>42</v>
      </c>
    </row>
    <row r="779" spans="1:29" ht="65.25" customHeight="1">
      <c r="A779" s="33" t="s">
        <v>143</v>
      </c>
      <c r="B779" s="27" t="s">
        <v>144</v>
      </c>
      <c r="C779" s="4" t="s">
        <v>1919</v>
      </c>
      <c r="D779" s="53" t="s">
        <v>1920</v>
      </c>
      <c r="E779" s="4" t="s">
        <v>145</v>
      </c>
      <c r="F779" s="33" t="s">
        <v>146</v>
      </c>
      <c r="G779" s="4" t="s">
        <v>1956</v>
      </c>
      <c r="H779" s="4" t="s">
        <v>1922</v>
      </c>
      <c r="I779" s="4" t="s">
        <v>1923</v>
      </c>
      <c r="J779" s="4" t="s">
        <v>420</v>
      </c>
      <c r="K779" s="4"/>
      <c r="L779" s="4"/>
      <c r="M779" s="4" t="s">
        <v>421</v>
      </c>
      <c r="N779" s="4" t="s">
        <v>493</v>
      </c>
      <c r="O779" s="4" t="s">
        <v>423</v>
      </c>
      <c r="P779" s="4"/>
      <c r="Q779" s="54" t="s">
        <v>1924</v>
      </c>
      <c r="R779" s="33" t="s">
        <v>32</v>
      </c>
      <c r="S779" s="81">
        <v>73</v>
      </c>
      <c r="T779" s="33">
        <v>2030</v>
      </c>
      <c r="U779" s="33">
        <v>0</v>
      </c>
      <c r="V779" s="33">
        <v>2050</v>
      </c>
      <c r="W779" s="4" t="s">
        <v>31</v>
      </c>
      <c r="X779" s="4" t="s">
        <v>42</v>
      </c>
      <c r="Y779" s="33" t="s">
        <v>424</v>
      </c>
      <c r="Z779" s="33" t="s">
        <v>425</v>
      </c>
      <c r="AA779" s="33" t="s">
        <v>42</v>
      </c>
      <c r="AB779" s="33" t="s">
        <v>425</v>
      </c>
      <c r="AC779" s="33" t="s">
        <v>42</v>
      </c>
    </row>
    <row r="780" spans="1:29" ht="65.25" customHeight="1">
      <c r="A780" s="33" t="s">
        <v>143</v>
      </c>
      <c r="B780" s="27" t="s">
        <v>144</v>
      </c>
      <c r="C780" s="4" t="s">
        <v>1919</v>
      </c>
      <c r="D780" s="53" t="s">
        <v>1920</v>
      </c>
      <c r="E780" s="4" t="s">
        <v>145</v>
      </c>
      <c r="F780" s="33" t="s">
        <v>146</v>
      </c>
      <c r="G780" s="4" t="s">
        <v>1957</v>
      </c>
      <c r="H780" s="4" t="s">
        <v>1925</v>
      </c>
      <c r="I780" s="4" t="s">
        <v>1923</v>
      </c>
      <c r="J780" s="4" t="s">
        <v>420</v>
      </c>
      <c r="K780" s="4"/>
      <c r="L780" s="4"/>
      <c r="M780" s="4" t="s">
        <v>421</v>
      </c>
      <c r="N780" s="4" t="s">
        <v>423</v>
      </c>
      <c r="O780" s="4"/>
      <c r="P780" s="4"/>
      <c r="Q780" s="56" t="s">
        <v>1926</v>
      </c>
      <c r="R780" s="33" t="s">
        <v>32</v>
      </c>
      <c r="S780" s="81">
        <v>85</v>
      </c>
      <c r="T780" s="33">
        <v>2030</v>
      </c>
      <c r="U780" s="33">
        <v>0</v>
      </c>
      <c r="V780" s="33">
        <v>2050</v>
      </c>
      <c r="W780" s="4" t="s">
        <v>31</v>
      </c>
      <c r="X780" s="4" t="s">
        <v>42</v>
      </c>
      <c r="Y780" s="33" t="s">
        <v>424</v>
      </c>
      <c r="Z780" s="33" t="s">
        <v>425</v>
      </c>
      <c r="AA780" s="33" t="s">
        <v>42</v>
      </c>
      <c r="AB780" s="33" t="s">
        <v>425</v>
      </c>
      <c r="AC780" s="33" t="s">
        <v>42</v>
      </c>
    </row>
    <row r="781" spans="1:29" ht="65.25" customHeight="1">
      <c r="A781" s="33" t="s">
        <v>143</v>
      </c>
      <c r="B781" s="27" t="s">
        <v>144</v>
      </c>
      <c r="C781" s="4" t="s">
        <v>1919</v>
      </c>
      <c r="D781" s="53" t="s">
        <v>1920</v>
      </c>
      <c r="E781" s="4" t="s">
        <v>145</v>
      </c>
      <c r="F781" s="33" t="s">
        <v>146</v>
      </c>
      <c r="G781" s="4" t="s">
        <v>1957</v>
      </c>
      <c r="H781" s="4" t="s">
        <v>1927</v>
      </c>
      <c r="I781" s="4" t="s">
        <v>1928</v>
      </c>
      <c r="J781" s="4" t="s">
        <v>420</v>
      </c>
      <c r="K781" s="4"/>
      <c r="L781" s="4"/>
      <c r="M781" s="4" t="s">
        <v>421</v>
      </c>
      <c r="N781" s="4" t="s">
        <v>423</v>
      </c>
      <c r="O781" s="4"/>
      <c r="P781" s="4"/>
      <c r="Q781" s="57" t="s">
        <v>1929</v>
      </c>
      <c r="R781" s="33" t="s">
        <v>32</v>
      </c>
      <c r="S781" s="81">
        <v>169</v>
      </c>
      <c r="T781" s="33">
        <v>2030</v>
      </c>
      <c r="U781" s="33">
        <v>0</v>
      </c>
      <c r="V781" s="33">
        <v>2050</v>
      </c>
      <c r="W781" s="4" t="s">
        <v>31</v>
      </c>
      <c r="X781" s="4" t="s">
        <v>42</v>
      </c>
      <c r="Y781" s="33" t="s">
        <v>424</v>
      </c>
      <c r="Z781" s="33" t="s">
        <v>425</v>
      </c>
      <c r="AA781" s="33" t="s">
        <v>42</v>
      </c>
      <c r="AB781" s="33" t="s">
        <v>425</v>
      </c>
      <c r="AC781" s="33" t="s">
        <v>42</v>
      </c>
    </row>
    <row r="782" spans="1:29" ht="65.25" customHeight="1">
      <c r="A782" s="33" t="s">
        <v>143</v>
      </c>
      <c r="B782" s="27" t="s">
        <v>144</v>
      </c>
      <c r="C782" s="4" t="s">
        <v>1919</v>
      </c>
      <c r="D782" s="53" t="s">
        <v>1920</v>
      </c>
      <c r="E782" s="4" t="s">
        <v>145</v>
      </c>
      <c r="F782" s="33" t="s">
        <v>146</v>
      </c>
      <c r="G782" s="4" t="s">
        <v>1957</v>
      </c>
      <c r="H782" s="4" t="s">
        <v>1930</v>
      </c>
      <c r="I782" s="4" t="s">
        <v>1931</v>
      </c>
      <c r="J782" s="4" t="s">
        <v>13</v>
      </c>
      <c r="K782" s="4"/>
      <c r="L782" s="4"/>
      <c r="M782" s="4" t="s">
        <v>430</v>
      </c>
      <c r="N782" s="4" t="s">
        <v>429</v>
      </c>
      <c r="O782" s="4"/>
      <c r="P782" s="4"/>
      <c r="Q782" s="57" t="s">
        <v>1932</v>
      </c>
      <c r="R782" s="33" t="s">
        <v>32</v>
      </c>
      <c r="S782" s="29">
        <v>0</v>
      </c>
      <c r="T782" s="33">
        <v>2030</v>
      </c>
      <c r="U782" s="35">
        <v>288</v>
      </c>
      <c r="V782" s="33">
        <v>2050</v>
      </c>
      <c r="W782" s="4" t="s">
        <v>31</v>
      </c>
      <c r="X782" s="4" t="s">
        <v>42</v>
      </c>
      <c r="Y782" s="33" t="s">
        <v>424</v>
      </c>
      <c r="Z782" s="33" t="s">
        <v>425</v>
      </c>
      <c r="AA782" s="33" t="s">
        <v>42</v>
      </c>
      <c r="AB782" s="33" t="s">
        <v>425</v>
      </c>
      <c r="AC782" s="33" t="s">
        <v>42</v>
      </c>
    </row>
    <row r="783" spans="1:29" ht="65.25" customHeight="1">
      <c r="A783" s="33" t="s">
        <v>143</v>
      </c>
      <c r="B783" s="27" t="s">
        <v>144</v>
      </c>
      <c r="C783" s="4" t="s">
        <v>1919</v>
      </c>
      <c r="D783" s="53" t="s">
        <v>1920</v>
      </c>
      <c r="E783" s="4" t="s">
        <v>145</v>
      </c>
      <c r="F783" s="33" t="s">
        <v>146</v>
      </c>
      <c r="G783" s="4" t="s">
        <v>1957</v>
      </c>
      <c r="H783" s="4" t="s">
        <v>1933</v>
      </c>
      <c r="I783" s="4" t="s">
        <v>1934</v>
      </c>
      <c r="J783" s="4" t="s">
        <v>13</v>
      </c>
      <c r="K783" s="4"/>
      <c r="L783" s="4"/>
      <c r="M783" s="4" t="s">
        <v>430</v>
      </c>
      <c r="N783" s="4"/>
      <c r="O783" s="4"/>
      <c r="P783" s="4"/>
      <c r="Q783" s="57" t="s">
        <v>1935</v>
      </c>
      <c r="R783" s="33" t="s">
        <v>32</v>
      </c>
      <c r="S783" s="81">
        <v>34</v>
      </c>
      <c r="T783" s="33">
        <v>2030</v>
      </c>
      <c r="U783" s="33">
        <v>0</v>
      </c>
      <c r="V783" s="33">
        <v>2050</v>
      </c>
      <c r="W783" s="4" t="s">
        <v>31</v>
      </c>
      <c r="X783" s="4" t="s">
        <v>42</v>
      </c>
      <c r="Y783" s="33" t="s">
        <v>424</v>
      </c>
      <c r="Z783" s="33" t="s">
        <v>425</v>
      </c>
      <c r="AA783" s="33" t="s">
        <v>42</v>
      </c>
      <c r="AB783" s="33" t="s">
        <v>425</v>
      </c>
      <c r="AC783" s="33" t="s">
        <v>42</v>
      </c>
    </row>
    <row r="784" spans="1:29" ht="65.25" customHeight="1">
      <c r="A784" s="33" t="s">
        <v>143</v>
      </c>
      <c r="B784" s="27" t="s">
        <v>144</v>
      </c>
      <c r="C784" s="4" t="s">
        <v>1919</v>
      </c>
      <c r="D784" s="53" t="s">
        <v>1920</v>
      </c>
      <c r="E784" s="4" t="s">
        <v>145</v>
      </c>
      <c r="F784" s="33" t="s">
        <v>146</v>
      </c>
      <c r="G784" s="4" t="s">
        <v>1957</v>
      </c>
      <c r="H784" s="4" t="s">
        <v>1941</v>
      </c>
      <c r="I784" s="4" t="s">
        <v>1942</v>
      </c>
      <c r="J784" s="4" t="s">
        <v>13</v>
      </c>
      <c r="K784" s="4"/>
      <c r="L784" s="4"/>
      <c r="M784" s="4" t="s">
        <v>473</v>
      </c>
      <c r="N784" s="4"/>
      <c r="O784" s="4"/>
      <c r="P784" s="4"/>
      <c r="Q784" s="4" t="s">
        <v>1213</v>
      </c>
      <c r="R784" s="33" t="s">
        <v>32</v>
      </c>
      <c r="S784" s="81">
        <v>506</v>
      </c>
      <c r="T784" s="33">
        <v>2030</v>
      </c>
      <c r="U784" s="33">
        <v>0</v>
      </c>
      <c r="V784" s="33">
        <v>2050</v>
      </c>
      <c r="W784" s="4" t="s">
        <v>31</v>
      </c>
      <c r="X784" s="4" t="s">
        <v>42</v>
      </c>
      <c r="Y784" s="33" t="s">
        <v>424</v>
      </c>
      <c r="Z784" s="33" t="s">
        <v>425</v>
      </c>
      <c r="AA784" s="33" t="s">
        <v>42</v>
      </c>
      <c r="AB784" s="33" t="s">
        <v>425</v>
      </c>
      <c r="AC784" s="33" t="s">
        <v>42</v>
      </c>
    </row>
    <row r="785" spans="1:29" ht="65.25" customHeight="1">
      <c r="A785" s="33" t="s">
        <v>143</v>
      </c>
      <c r="B785" s="27" t="s">
        <v>144</v>
      </c>
      <c r="C785" s="4" t="s">
        <v>1919</v>
      </c>
      <c r="D785" s="53" t="s">
        <v>1920</v>
      </c>
      <c r="E785" s="4" t="s">
        <v>145</v>
      </c>
      <c r="F785" s="33" t="s">
        <v>146</v>
      </c>
      <c r="G785" s="4" t="s">
        <v>1957</v>
      </c>
      <c r="H785" s="4" t="s">
        <v>1943</v>
      </c>
      <c r="I785" s="4" t="s">
        <v>1937</v>
      </c>
      <c r="J785" s="4" t="s">
        <v>13</v>
      </c>
      <c r="K785" s="4"/>
      <c r="L785" s="4"/>
      <c r="M785" s="4" t="s">
        <v>473</v>
      </c>
      <c r="N785" s="4"/>
      <c r="O785" s="4"/>
      <c r="P785" s="4"/>
      <c r="Q785" s="4" t="s">
        <v>1213</v>
      </c>
      <c r="R785" s="33" t="s">
        <v>32</v>
      </c>
      <c r="S785" s="81">
        <v>11</v>
      </c>
      <c r="T785" s="33">
        <v>2030</v>
      </c>
      <c r="U785" s="33">
        <v>0</v>
      </c>
      <c r="V785" s="33">
        <v>2050</v>
      </c>
      <c r="W785" s="4" t="s">
        <v>31</v>
      </c>
      <c r="X785" s="4" t="s">
        <v>42</v>
      </c>
      <c r="Y785" s="33" t="s">
        <v>424</v>
      </c>
      <c r="Z785" s="33" t="s">
        <v>425</v>
      </c>
      <c r="AA785" s="33" t="s">
        <v>42</v>
      </c>
      <c r="AB785" s="33" t="s">
        <v>425</v>
      </c>
      <c r="AC785" s="33" t="s">
        <v>42</v>
      </c>
    </row>
    <row r="786" spans="1:29" ht="65.25" customHeight="1">
      <c r="A786" s="33" t="s">
        <v>143</v>
      </c>
      <c r="B786" s="27" t="s">
        <v>144</v>
      </c>
      <c r="C786" s="4" t="s">
        <v>1919</v>
      </c>
      <c r="D786" s="53" t="s">
        <v>1920</v>
      </c>
      <c r="E786" s="4" t="s">
        <v>145</v>
      </c>
      <c r="F786" s="33" t="s">
        <v>146</v>
      </c>
      <c r="G786" s="4" t="s">
        <v>1957</v>
      </c>
      <c r="H786" s="4" t="s">
        <v>1938</v>
      </c>
      <c r="I786" s="4" t="s">
        <v>1939</v>
      </c>
      <c r="J786" s="4" t="s">
        <v>13</v>
      </c>
      <c r="K786" s="4"/>
      <c r="L786" s="4"/>
      <c r="M786" s="4" t="s">
        <v>635</v>
      </c>
      <c r="N786" s="4"/>
      <c r="O786" s="4"/>
      <c r="P786" s="4"/>
      <c r="Q786" s="4" t="s">
        <v>1213</v>
      </c>
      <c r="R786" s="33" t="s">
        <v>32</v>
      </c>
      <c r="S786" s="81">
        <v>127</v>
      </c>
      <c r="T786" s="33">
        <v>2030</v>
      </c>
      <c r="U786" s="33">
        <v>0</v>
      </c>
      <c r="V786" s="33">
        <v>2050</v>
      </c>
      <c r="W786" s="4" t="s">
        <v>31</v>
      </c>
      <c r="X786" s="4" t="s">
        <v>42</v>
      </c>
      <c r="Y786" s="33" t="s">
        <v>424</v>
      </c>
      <c r="Z786" s="33" t="s">
        <v>425</v>
      </c>
      <c r="AA786" s="33" t="s">
        <v>42</v>
      </c>
      <c r="AB786" s="33" t="s">
        <v>425</v>
      </c>
      <c r="AC786" s="33" t="s">
        <v>42</v>
      </c>
    </row>
    <row r="787" spans="1:29" ht="65.25" customHeight="1">
      <c r="A787" s="33" t="s">
        <v>143</v>
      </c>
      <c r="B787" s="27" t="s">
        <v>144</v>
      </c>
      <c r="C787" s="4" t="s">
        <v>1919</v>
      </c>
      <c r="D787" s="53" t="s">
        <v>1920</v>
      </c>
      <c r="E787" s="4" t="s">
        <v>145</v>
      </c>
      <c r="F787" s="33" t="s">
        <v>146</v>
      </c>
      <c r="G787" s="4" t="s">
        <v>1958</v>
      </c>
      <c r="H787" s="4" t="s">
        <v>1922</v>
      </c>
      <c r="I787" s="4" t="s">
        <v>1923</v>
      </c>
      <c r="J787" s="4" t="s">
        <v>420</v>
      </c>
      <c r="K787" s="4"/>
      <c r="L787" s="4"/>
      <c r="M787" s="4" t="s">
        <v>421</v>
      </c>
      <c r="N787" s="4" t="s">
        <v>493</v>
      </c>
      <c r="O787" s="4" t="s">
        <v>423</v>
      </c>
      <c r="P787" s="4"/>
      <c r="Q787" s="54" t="s">
        <v>1924</v>
      </c>
      <c r="R787" s="33" t="s">
        <v>32</v>
      </c>
      <c r="S787" s="81">
        <v>278</v>
      </c>
      <c r="T787" s="33">
        <v>2030</v>
      </c>
      <c r="U787" s="33">
        <v>0</v>
      </c>
      <c r="V787" s="33">
        <v>2050</v>
      </c>
      <c r="W787" s="4" t="s">
        <v>31</v>
      </c>
      <c r="X787" s="4" t="s">
        <v>42</v>
      </c>
      <c r="Y787" s="33" t="s">
        <v>424</v>
      </c>
      <c r="Z787" s="33" t="s">
        <v>425</v>
      </c>
      <c r="AA787" s="33" t="s">
        <v>42</v>
      </c>
      <c r="AB787" s="33" t="s">
        <v>425</v>
      </c>
      <c r="AC787" s="33" t="s">
        <v>42</v>
      </c>
    </row>
    <row r="788" spans="1:29" ht="65.25" customHeight="1">
      <c r="A788" s="33" t="s">
        <v>143</v>
      </c>
      <c r="B788" s="27" t="s">
        <v>144</v>
      </c>
      <c r="C788" s="4" t="s">
        <v>1919</v>
      </c>
      <c r="D788" s="53" t="s">
        <v>1920</v>
      </c>
      <c r="E788" s="4" t="s">
        <v>145</v>
      </c>
      <c r="F788" s="33" t="s">
        <v>146</v>
      </c>
      <c r="G788" s="4" t="s">
        <v>1958</v>
      </c>
      <c r="H788" s="4" t="s">
        <v>1925</v>
      </c>
      <c r="I788" s="4" t="s">
        <v>1923</v>
      </c>
      <c r="J788" s="4" t="s">
        <v>420</v>
      </c>
      <c r="K788" s="4"/>
      <c r="L788" s="4"/>
      <c r="M788" s="4" t="s">
        <v>421</v>
      </c>
      <c r="N788" s="4" t="s">
        <v>423</v>
      </c>
      <c r="O788" s="4"/>
      <c r="P788" s="4"/>
      <c r="Q788" s="56" t="s">
        <v>1926</v>
      </c>
      <c r="R788" s="33" t="s">
        <v>32</v>
      </c>
      <c r="S788" s="81">
        <v>295</v>
      </c>
      <c r="T788" s="33">
        <v>2030</v>
      </c>
      <c r="U788" s="33" t="s">
        <v>42</v>
      </c>
      <c r="V788" s="35" t="s">
        <v>42</v>
      </c>
      <c r="W788" s="4" t="s">
        <v>31</v>
      </c>
      <c r="X788" s="4" t="s">
        <v>42</v>
      </c>
      <c r="Y788" s="33" t="s">
        <v>424</v>
      </c>
      <c r="Z788" s="33" t="s">
        <v>425</v>
      </c>
      <c r="AA788" s="33" t="s">
        <v>42</v>
      </c>
      <c r="AB788" s="33" t="s">
        <v>425</v>
      </c>
      <c r="AC788" s="33" t="s">
        <v>42</v>
      </c>
    </row>
    <row r="789" spans="1:29" ht="65.25" customHeight="1">
      <c r="A789" s="33" t="s">
        <v>143</v>
      </c>
      <c r="B789" s="27" t="s">
        <v>144</v>
      </c>
      <c r="C789" s="4" t="s">
        <v>1919</v>
      </c>
      <c r="D789" s="53" t="s">
        <v>1920</v>
      </c>
      <c r="E789" s="4" t="s">
        <v>145</v>
      </c>
      <c r="F789" s="33" t="s">
        <v>146</v>
      </c>
      <c r="G789" s="4" t="s">
        <v>1958</v>
      </c>
      <c r="H789" s="4" t="s">
        <v>1927</v>
      </c>
      <c r="I789" s="4" t="s">
        <v>1928</v>
      </c>
      <c r="J789" s="4" t="s">
        <v>420</v>
      </c>
      <c r="K789" s="4"/>
      <c r="L789" s="4"/>
      <c r="M789" s="4" t="s">
        <v>421</v>
      </c>
      <c r="N789" s="4" t="s">
        <v>423</v>
      </c>
      <c r="O789" s="4"/>
      <c r="P789" s="4"/>
      <c r="Q789" s="57" t="s">
        <v>1929</v>
      </c>
      <c r="R789" s="33" t="s">
        <v>32</v>
      </c>
      <c r="S789" s="81">
        <v>150</v>
      </c>
      <c r="T789" s="33">
        <v>2030</v>
      </c>
      <c r="U789" s="33" t="s">
        <v>42</v>
      </c>
      <c r="V789" s="35" t="s">
        <v>42</v>
      </c>
      <c r="W789" s="4" t="s">
        <v>31</v>
      </c>
      <c r="X789" s="4" t="s">
        <v>42</v>
      </c>
      <c r="Y789" s="33" t="s">
        <v>424</v>
      </c>
      <c r="Z789" s="33" t="s">
        <v>425</v>
      </c>
      <c r="AA789" s="33" t="s">
        <v>42</v>
      </c>
      <c r="AB789" s="33" t="s">
        <v>425</v>
      </c>
      <c r="AC789" s="33" t="s">
        <v>42</v>
      </c>
    </row>
    <row r="790" spans="1:29" ht="65.25" customHeight="1">
      <c r="A790" s="33" t="s">
        <v>143</v>
      </c>
      <c r="B790" s="27" t="s">
        <v>144</v>
      </c>
      <c r="C790" s="4" t="s">
        <v>1919</v>
      </c>
      <c r="D790" s="53" t="s">
        <v>1920</v>
      </c>
      <c r="E790" s="4" t="s">
        <v>145</v>
      </c>
      <c r="F790" s="33" t="s">
        <v>146</v>
      </c>
      <c r="G790" s="4" t="s">
        <v>1958</v>
      </c>
      <c r="H790" s="4" t="s">
        <v>1930</v>
      </c>
      <c r="I790" s="4" t="s">
        <v>1931</v>
      </c>
      <c r="J790" s="4" t="s">
        <v>13</v>
      </c>
      <c r="K790" s="4"/>
      <c r="L790" s="4"/>
      <c r="M790" s="4" t="s">
        <v>430</v>
      </c>
      <c r="N790" s="4" t="s">
        <v>429</v>
      </c>
      <c r="O790" s="4"/>
      <c r="P790" s="4"/>
      <c r="Q790" s="57" t="s">
        <v>1932</v>
      </c>
      <c r="R790" s="33" t="s">
        <v>32</v>
      </c>
      <c r="S790" s="81">
        <v>445</v>
      </c>
      <c r="T790" s="33">
        <v>2030</v>
      </c>
      <c r="U790" s="33" t="s">
        <v>42</v>
      </c>
      <c r="V790" s="35" t="s">
        <v>42</v>
      </c>
      <c r="W790" s="4" t="s">
        <v>31</v>
      </c>
      <c r="X790" s="4" t="s">
        <v>42</v>
      </c>
      <c r="Y790" s="33" t="s">
        <v>424</v>
      </c>
      <c r="Z790" s="33" t="s">
        <v>425</v>
      </c>
      <c r="AA790" s="33" t="s">
        <v>42</v>
      </c>
      <c r="AB790" s="33" t="s">
        <v>425</v>
      </c>
      <c r="AC790" s="33" t="s">
        <v>42</v>
      </c>
    </row>
    <row r="791" spans="1:29" ht="65.25" customHeight="1">
      <c r="A791" s="33" t="s">
        <v>143</v>
      </c>
      <c r="B791" s="27" t="s">
        <v>144</v>
      </c>
      <c r="C791" s="4" t="s">
        <v>1919</v>
      </c>
      <c r="D791" s="53" t="s">
        <v>1920</v>
      </c>
      <c r="E791" s="4" t="s">
        <v>145</v>
      </c>
      <c r="F791" s="33" t="s">
        <v>146</v>
      </c>
      <c r="G791" s="4" t="s">
        <v>1958</v>
      </c>
      <c r="H791" s="4" t="s">
        <v>1933</v>
      </c>
      <c r="I791" s="4" t="s">
        <v>1934</v>
      </c>
      <c r="J791" s="4" t="s">
        <v>13</v>
      </c>
      <c r="K791" s="4"/>
      <c r="L791" s="4"/>
      <c r="M791" s="4" t="s">
        <v>430</v>
      </c>
      <c r="N791" s="4"/>
      <c r="O791" s="4"/>
      <c r="P791" s="4"/>
      <c r="Q791" s="57" t="s">
        <v>1935</v>
      </c>
      <c r="R791" s="33" t="s">
        <v>42</v>
      </c>
      <c r="S791" s="59">
        <v>796</v>
      </c>
      <c r="T791" s="35">
        <v>2050</v>
      </c>
      <c r="U791" s="33" t="s">
        <v>42</v>
      </c>
      <c r="V791" s="33" t="s">
        <v>42</v>
      </c>
      <c r="W791" s="4" t="s">
        <v>31</v>
      </c>
      <c r="X791" s="4" t="s">
        <v>42</v>
      </c>
      <c r="Y791" s="33" t="s">
        <v>424</v>
      </c>
      <c r="Z791" s="33" t="s">
        <v>425</v>
      </c>
      <c r="AA791" s="33" t="s">
        <v>42</v>
      </c>
      <c r="AB791" s="33" t="s">
        <v>425</v>
      </c>
      <c r="AC791" s="33" t="s">
        <v>42</v>
      </c>
    </row>
    <row r="792" spans="1:29" ht="65.25" customHeight="1">
      <c r="A792" s="33" t="s">
        <v>143</v>
      </c>
      <c r="B792" s="27" t="s">
        <v>144</v>
      </c>
      <c r="C792" s="4" t="s">
        <v>1919</v>
      </c>
      <c r="D792" s="53" t="s">
        <v>1920</v>
      </c>
      <c r="E792" s="4" t="s">
        <v>145</v>
      </c>
      <c r="F792" s="33" t="s">
        <v>146</v>
      </c>
      <c r="G792" s="4" t="s">
        <v>1958</v>
      </c>
      <c r="H792" s="4" t="s">
        <v>1941</v>
      </c>
      <c r="I792" s="4" t="s">
        <v>1942</v>
      </c>
      <c r="J792" s="4" t="s">
        <v>13</v>
      </c>
      <c r="K792" s="4"/>
      <c r="L792" s="4"/>
      <c r="M792" s="4" t="s">
        <v>473</v>
      </c>
      <c r="N792" s="4"/>
      <c r="O792" s="4"/>
      <c r="P792" s="4"/>
      <c r="Q792" s="4" t="s">
        <v>1213</v>
      </c>
      <c r="R792" s="33" t="s">
        <v>32</v>
      </c>
      <c r="S792" s="81">
        <v>89</v>
      </c>
      <c r="T792" s="33">
        <v>2030</v>
      </c>
      <c r="U792" s="33">
        <v>0</v>
      </c>
      <c r="V792" s="33">
        <v>2050</v>
      </c>
      <c r="W792" s="4" t="s">
        <v>31</v>
      </c>
      <c r="X792" s="4" t="s">
        <v>42</v>
      </c>
      <c r="Y792" s="33" t="s">
        <v>424</v>
      </c>
      <c r="Z792" s="33" t="s">
        <v>425</v>
      </c>
      <c r="AA792" s="33" t="s">
        <v>42</v>
      </c>
      <c r="AB792" s="33" t="s">
        <v>425</v>
      </c>
      <c r="AC792" s="33" t="s">
        <v>42</v>
      </c>
    </row>
    <row r="793" spans="1:29" ht="65.25" customHeight="1">
      <c r="A793" s="33" t="s">
        <v>143</v>
      </c>
      <c r="B793" s="27" t="s">
        <v>144</v>
      </c>
      <c r="C793" s="4" t="s">
        <v>1919</v>
      </c>
      <c r="D793" s="53" t="s">
        <v>1920</v>
      </c>
      <c r="E793" s="4" t="s">
        <v>145</v>
      </c>
      <c r="F793" s="33" t="s">
        <v>146</v>
      </c>
      <c r="G793" s="4" t="s">
        <v>1958</v>
      </c>
      <c r="H793" s="4" t="s">
        <v>1943</v>
      </c>
      <c r="I793" s="4" t="s">
        <v>1937</v>
      </c>
      <c r="J793" s="4" t="s">
        <v>13</v>
      </c>
      <c r="K793" s="4"/>
      <c r="L793" s="4"/>
      <c r="M793" s="4" t="s">
        <v>473</v>
      </c>
      <c r="N793" s="4"/>
      <c r="O793" s="4"/>
      <c r="P793" s="4"/>
      <c r="Q793" s="4" t="s">
        <v>1213</v>
      </c>
      <c r="R793" s="33" t="s">
        <v>32</v>
      </c>
      <c r="S793" s="81">
        <v>1401</v>
      </c>
      <c r="T793" s="33">
        <v>2030</v>
      </c>
      <c r="U793" s="33">
        <v>0</v>
      </c>
      <c r="V793" s="33">
        <v>2050</v>
      </c>
      <c r="W793" s="4" t="s">
        <v>31</v>
      </c>
      <c r="X793" s="4" t="s">
        <v>42</v>
      </c>
      <c r="Y793" s="33" t="s">
        <v>424</v>
      </c>
      <c r="Z793" s="33" t="s">
        <v>425</v>
      </c>
      <c r="AA793" s="33" t="s">
        <v>42</v>
      </c>
      <c r="AB793" s="33" t="s">
        <v>425</v>
      </c>
      <c r="AC793" s="33" t="s">
        <v>42</v>
      </c>
    </row>
    <row r="794" spans="1:29" ht="65.25" customHeight="1">
      <c r="A794" s="33" t="s">
        <v>143</v>
      </c>
      <c r="B794" s="27" t="s">
        <v>144</v>
      </c>
      <c r="C794" s="4" t="s">
        <v>1919</v>
      </c>
      <c r="D794" s="53" t="s">
        <v>1920</v>
      </c>
      <c r="E794" s="4" t="s">
        <v>145</v>
      </c>
      <c r="F794" s="33" t="s">
        <v>146</v>
      </c>
      <c r="G794" s="4" t="s">
        <v>1958</v>
      </c>
      <c r="H794" s="4" t="s">
        <v>1938</v>
      </c>
      <c r="I794" s="4" t="s">
        <v>1939</v>
      </c>
      <c r="J794" s="4" t="s">
        <v>13</v>
      </c>
      <c r="K794" s="4"/>
      <c r="L794" s="4"/>
      <c r="M794" s="4" t="s">
        <v>635</v>
      </c>
      <c r="N794" s="4"/>
      <c r="O794" s="4"/>
      <c r="P794" s="4"/>
      <c r="Q794" s="4" t="s">
        <v>1213</v>
      </c>
      <c r="R794" s="33" t="s">
        <v>32</v>
      </c>
      <c r="S794" s="81">
        <v>30</v>
      </c>
      <c r="T794" s="33">
        <v>2030</v>
      </c>
      <c r="U794" s="33">
        <v>0</v>
      </c>
      <c r="V794" s="33">
        <v>2050</v>
      </c>
      <c r="W794" s="4" t="s">
        <v>31</v>
      </c>
      <c r="X794" s="4" t="s">
        <v>42</v>
      </c>
      <c r="Y794" s="33" t="s">
        <v>424</v>
      </c>
      <c r="Z794" s="33" t="s">
        <v>425</v>
      </c>
      <c r="AA794" s="33" t="s">
        <v>42</v>
      </c>
      <c r="AB794" s="33" t="s">
        <v>425</v>
      </c>
      <c r="AC794" s="33" t="s">
        <v>42</v>
      </c>
    </row>
    <row r="795" spans="1:29" ht="65.25" customHeight="1">
      <c r="A795" s="33" t="s">
        <v>143</v>
      </c>
      <c r="B795" s="27" t="s">
        <v>144</v>
      </c>
      <c r="C795" s="4" t="s">
        <v>1919</v>
      </c>
      <c r="D795" s="53" t="s">
        <v>1920</v>
      </c>
      <c r="E795" s="4" t="s">
        <v>145</v>
      </c>
      <c r="F795" s="33" t="s">
        <v>146</v>
      </c>
      <c r="G795" s="4" t="s">
        <v>1959</v>
      </c>
      <c r="H795" s="4" t="s">
        <v>1922</v>
      </c>
      <c r="I795" s="4" t="s">
        <v>1923</v>
      </c>
      <c r="J795" s="4" t="s">
        <v>420</v>
      </c>
      <c r="K795" s="4"/>
      <c r="L795" s="4"/>
      <c r="M795" s="4" t="s">
        <v>421</v>
      </c>
      <c r="N795" s="4" t="s">
        <v>493</v>
      </c>
      <c r="O795" s="4" t="s">
        <v>423</v>
      </c>
      <c r="P795" s="4"/>
      <c r="Q795" s="54" t="s">
        <v>1924</v>
      </c>
      <c r="R795" s="33" t="s">
        <v>32</v>
      </c>
      <c r="S795" s="81">
        <v>64</v>
      </c>
      <c r="T795" s="33">
        <v>2030</v>
      </c>
      <c r="U795" s="33">
        <v>0</v>
      </c>
      <c r="V795" s="33">
        <v>2050</v>
      </c>
      <c r="W795" s="4" t="s">
        <v>31</v>
      </c>
      <c r="X795" s="4" t="s">
        <v>42</v>
      </c>
      <c r="Y795" s="33" t="s">
        <v>424</v>
      </c>
      <c r="Z795" s="33" t="s">
        <v>425</v>
      </c>
      <c r="AA795" s="33" t="s">
        <v>42</v>
      </c>
      <c r="AB795" s="33" t="s">
        <v>425</v>
      </c>
      <c r="AC795" s="33" t="s">
        <v>42</v>
      </c>
    </row>
    <row r="796" spans="1:29" ht="65.25" customHeight="1">
      <c r="A796" s="33" t="s">
        <v>143</v>
      </c>
      <c r="B796" s="27" t="s">
        <v>144</v>
      </c>
      <c r="C796" s="4" t="s">
        <v>1919</v>
      </c>
      <c r="D796" s="53" t="s">
        <v>1920</v>
      </c>
      <c r="E796" s="4" t="s">
        <v>145</v>
      </c>
      <c r="F796" s="33" t="s">
        <v>146</v>
      </c>
      <c r="G796" s="4" t="s">
        <v>1959</v>
      </c>
      <c r="H796" s="4" t="s">
        <v>1925</v>
      </c>
      <c r="I796" s="4" t="s">
        <v>1923</v>
      </c>
      <c r="J796" s="4" t="s">
        <v>420</v>
      </c>
      <c r="K796" s="4"/>
      <c r="L796" s="4"/>
      <c r="M796" s="4" t="s">
        <v>421</v>
      </c>
      <c r="N796" s="4" t="s">
        <v>423</v>
      </c>
      <c r="O796" s="4"/>
      <c r="P796" s="4"/>
      <c r="Q796" s="56" t="s">
        <v>1926</v>
      </c>
      <c r="R796" s="33" t="s">
        <v>32</v>
      </c>
      <c r="S796" s="81">
        <v>87</v>
      </c>
      <c r="T796" s="33">
        <v>2030</v>
      </c>
      <c r="U796" s="33">
        <v>0</v>
      </c>
      <c r="V796" s="33">
        <v>2050</v>
      </c>
      <c r="W796" s="4" t="s">
        <v>31</v>
      </c>
      <c r="X796" s="4" t="s">
        <v>42</v>
      </c>
      <c r="Y796" s="33" t="s">
        <v>424</v>
      </c>
      <c r="Z796" s="33" t="s">
        <v>425</v>
      </c>
      <c r="AA796" s="33" t="s">
        <v>42</v>
      </c>
      <c r="AB796" s="33" t="s">
        <v>425</v>
      </c>
      <c r="AC796" s="33" t="s">
        <v>42</v>
      </c>
    </row>
    <row r="797" spans="1:29" ht="65.25" customHeight="1">
      <c r="A797" s="33" t="s">
        <v>143</v>
      </c>
      <c r="B797" s="27" t="s">
        <v>144</v>
      </c>
      <c r="C797" s="4" t="s">
        <v>1919</v>
      </c>
      <c r="D797" s="53" t="s">
        <v>1920</v>
      </c>
      <c r="E797" s="4" t="s">
        <v>145</v>
      </c>
      <c r="F797" s="33" t="s">
        <v>146</v>
      </c>
      <c r="G797" s="4" t="s">
        <v>1959</v>
      </c>
      <c r="H797" s="4" t="s">
        <v>1927</v>
      </c>
      <c r="I797" s="4" t="s">
        <v>1928</v>
      </c>
      <c r="J797" s="4" t="s">
        <v>420</v>
      </c>
      <c r="K797" s="4"/>
      <c r="L797" s="4"/>
      <c r="M797" s="4" t="s">
        <v>421</v>
      </c>
      <c r="N797" s="4" t="s">
        <v>423</v>
      </c>
      <c r="O797" s="4"/>
      <c r="P797" s="4"/>
      <c r="Q797" s="57" t="s">
        <v>1929</v>
      </c>
      <c r="R797" s="33" t="s">
        <v>32</v>
      </c>
      <c r="S797" s="81">
        <v>31</v>
      </c>
      <c r="T797" s="33">
        <v>2030</v>
      </c>
      <c r="U797" s="33">
        <v>0</v>
      </c>
      <c r="V797" s="33">
        <v>2050</v>
      </c>
      <c r="W797" s="4" t="s">
        <v>31</v>
      </c>
      <c r="X797" s="4" t="s">
        <v>42</v>
      </c>
      <c r="Y797" s="33" t="s">
        <v>424</v>
      </c>
      <c r="Z797" s="33" t="s">
        <v>425</v>
      </c>
      <c r="AA797" s="33" t="s">
        <v>42</v>
      </c>
      <c r="AB797" s="33" t="s">
        <v>425</v>
      </c>
      <c r="AC797" s="33" t="s">
        <v>42</v>
      </c>
    </row>
    <row r="798" spans="1:29" ht="65.25" customHeight="1">
      <c r="A798" s="33" t="s">
        <v>143</v>
      </c>
      <c r="B798" s="27" t="s">
        <v>144</v>
      </c>
      <c r="C798" s="4" t="s">
        <v>1919</v>
      </c>
      <c r="D798" s="53" t="s">
        <v>1920</v>
      </c>
      <c r="E798" s="4" t="s">
        <v>145</v>
      </c>
      <c r="F798" s="33" t="s">
        <v>146</v>
      </c>
      <c r="G798" s="4" t="s">
        <v>1959</v>
      </c>
      <c r="H798" s="4" t="s">
        <v>1930</v>
      </c>
      <c r="I798" s="4" t="s">
        <v>1931</v>
      </c>
      <c r="J798" s="4" t="s">
        <v>13</v>
      </c>
      <c r="K798" s="4"/>
      <c r="L798" s="4"/>
      <c r="M798" s="4" t="s">
        <v>430</v>
      </c>
      <c r="N798" s="4" t="s">
        <v>429</v>
      </c>
      <c r="O798" s="4"/>
      <c r="P798" s="4"/>
      <c r="Q798" s="57" t="s">
        <v>1932</v>
      </c>
      <c r="R798" s="33" t="s">
        <v>32</v>
      </c>
      <c r="S798" s="81">
        <v>62</v>
      </c>
      <c r="T798" s="33">
        <v>2030</v>
      </c>
      <c r="U798" s="33">
        <v>0</v>
      </c>
      <c r="V798" s="33">
        <v>2050</v>
      </c>
      <c r="W798" s="4" t="s">
        <v>31</v>
      </c>
      <c r="X798" s="4" t="s">
        <v>42</v>
      </c>
      <c r="Y798" s="33" t="s">
        <v>424</v>
      </c>
      <c r="Z798" s="33" t="s">
        <v>425</v>
      </c>
      <c r="AA798" s="33" t="s">
        <v>42</v>
      </c>
      <c r="AB798" s="33" t="s">
        <v>425</v>
      </c>
      <c r="AC798" s="33" t="s">
        <v>42</v>
      </c>
    </row>
    <row r="799" spans="1:29" ht="65.25" customHeight="1">
      <c r="A799" s="33" t="s">
        <v>143</v>
      </c>
      <c r="B799" s="27" t="s">
        <v>144</v>
      </c>
      <c r="C799" s="4" t="s">
        <v>1919</v>
      </c>
      <c r="D799" s="53" t="s">
        <v>1920</v>
      </c>
      <c r="E799" s="4" t="s">
        <v>145</v>
      </c>
      <c r="F799" s="33" t="s">
        <v>146</v>
      </c>
      <c r="G799" s="4" t="s">
        <v>1959</v>
      </c>
      <c r="H799" s="4" t="s">
        <v>1933</v>
      </c>
      <c r="I799" s="4" t="s">
        <v>1934</v>
      </c>
      <c r="J799" s="4" t="s">
        <v>13</v>
      </c>
      <c r="K799" s="4"/>
      <c r="L799" s="4"/>
      <c r="M799" s="4" t="s">
        <v>430</v>
      </c>
      <c r="N799" s="4"/>
      <c r="O799" s="4"/>
      <c r="P799" s="4"/>
      <c r="Q799" s="57" t="s">
        <v>1935</v>
      </c>
      <c r="R799" s="33" t="s">
        <v>32</v>
      </c>
      <c r="S799" s="29">
        <v>0</v>
      </c>
      <c r="T799" s="33">
        <v>2030</v>
      </c>
      <c r="U799" s="35">
        <v>127</v>
      </c>
      <c r="V799" s="33">
        <v>2050</v>
      </c>
      <c r="W799" s="4" t="s">
        <v>31</v>
      </c>
      <c r="X799" s="4" t="s">
        <v>42</v>
      </c>
      <c r="Y799" s="33" t="s">
        <v>424</v>
      </c>
      <c r="Z799" s="33" t="s">
        <v>425</v>
      </c>
      <c r="AA799" s="33" t="s">
        <v>42</v>
      </c>
      <c r="AB799" s="33" t="s">
        <v>425</v>
      </c>
      <c r="AC799" s="33" t="s">
        <v>42</v>
      </c>
    </row>
    <row r="800" spans="1:29" ht="65.25" customHeight="1">
      <c r="A800" s="33" t="s">
        <v>143</v>
      </c>
      <c r="B800" s="27" t="s">
        <v>144</v>
      </c>
      <c r="C800" s="4" t="s">
        <v>1919</v>
      </c>
      <c r="D800" s="53" t="s">
        <v>1920</v>
      </c>
      <c r="E800" s="4" t="s">
        <v>145</v>
      </c>
      <c r="F800" s="33" t="s">
        <v>146</v>
      </c>
      <c r="G800" s="4" t="s">
        <v>1959</v>
      </c>
      <c r="H800" s="4" t="s">
        <v>1941</v>
      </c>
      <c r="I800" s="4" t="s">
        <v>1942</v>
      </c>
      <c r="J800" s="4" t="s">
        <v>13</v>
      </c>
      <c r="K800" s="4"/>
      <c r="L800" s="4"/>
      <c r="M800" s="4" t="s">
        <v>473</v>
      </c>
      <c r="N800" s="4"/>
      <c r="O800" s="4"/>
      <c r="P800" s="4"/>
      <c r="Q800" s="4" t="s">
        <v>1213</v>
      </c>
      <c r="R800" s="33" t="s">
        <v>32</v>
      </c>
      <c r="S800" s="81">
        <v>12</v>
      </c>
      <c r="T800" s="33">
        <v>2030</v>
      </c>
      <c r="U800" s="33">
        <v>0</v>
      </c>
      <c r="V800" s="33">
        <v>2050</v>
      </c>
      <c r="W800" s="4" t="s">
        <v>31</v>
      </c>
      <c r="X800" s="4" t="s">
        <v>42</v>
      </c>
      <c r="Y800" s="33" t="s">
        <v>424</v>
      </c>
      <c r="Z800" s="33" t="s">
        <v>425</v>
      </c>
      <c r="AA800" s="33" t="s">
        <v>42</v>
      </c>
      <c r="AB800" s="33" t="s">
        <v>425</v>
      </c>
      <c r="AC800" s="33" t="s">
        <v>42</v>
      </c>
    </row>
    <row r="801" spans="1:29" ht="65.25" customHeight="1">
      <c r="A801" s="33" t="s">
        <v>143</v>
      </c>
      <c r="B801" s="27" t="s">
        <v>144</v>
      </c>
      <c r="C801" s="4" t="s">
        <v>1919</v>
      </c>
      <c r="D801" s="53" t="s">
        <v>1920</v>
      </c>
      <c r="E801" s="4" t="s">
        <v>145</v>
      </c>
      <c r="F801" s="33" t="s">
        <v>146</v>
      </c>
      <c r="G801" s="4" t="s">
        <v>1959</v>
      </c>
      <c r="H801" s="4" t="s">
        <v>1943</v>
      </c>
      <c r="I801" s="4" t="s">
        <v>1937</v>
      </c>
      <c r="J801" s="4" t="s">
        <v>13</v>
      </c>
      <c r="K801" s="4"/>
      <c r="L801" s="4"/>
      <c r="M801" s="4" t="s">
        <v>473</v>
      </c>
      <c r="N801" s="4"/>
      <c r="O801" s="4"/>
      <c r="P801" s="4"/>
      <c r="Q801" s="4" t="s">
        <v>1213</v>
      </c>
      <c r="R801" s="33" t="s">
        <v>32</v>
      </c>
      <c r="S801" s="81">
        <v>158</v>
      </c>
      <c r="T801" s="33">
        <v>2030</v>
      </c>
      <c r="U801" s="33">
        <v>0</v>
      </c>
      <c r="V801" s="33">
        <v>2050</v>
      </c>
      <c r="W801" s="4" t="s">
        <v>31</v>
      </c>
      <c r="X801" s="4" t="s">
        <v>42</v>
      </c>
      <c r="Y801" s="33" t="s">
        <v>424</v>
      </c>
      <c r="Z801" s="33" t="s">
        <v>425</v>
      </c>
      <c r="AA801" s="33" t="s">
        <v>42</v>
      </c>
      <c r="AB801" s="33" t="s">
        <v>425</v>
      </c>
      <c r="AC801" s="33" t="s">
        <v>42</v>
      </c>
    </row>
    <row r="802" spans="1:29" ht="65.25" customHeight="1">
      <c r="A802" s="33" t="s">
        <v>143</v>
      </c>
      <c r="B802" s="27" t="s">
        <v>144</v>
      </c>
      <c r="C802" s="4" t="s">
        <v>1919</v>
      </c>
      <c r="D802" s="53" t="s">
        <v>1920</v>
      </c>
      <c r="E802" s="4" t="s">
        <v>145</v>
      </c>
      <c r="F802" s="33" t="s">
        <v>146</v>
      </c>
      <c r="G802" s="4" t="s">
        <v>1959</v>
      </c>
      <c r="H802" s="4" t="s">
        <v>1938</v>
      </c>
      <c r="I802" s="4" t="s">
        <v>1939</v>
      </c>
      <c r="J802" s="4" t="s">
        <v>13</v>
      </c>
      <c r="K802" s="4"/>
      <c r="L802" s="4"/>
      <c r="M802" s="4" t="s">
        <v>635</v>
      </c>
      <c r="N802" s="4"/>
      <c r="O802" s="4"/>
      <c r="P802" s="4"/>
      <c r="Q802" s="4" t="s">
        <v>1213</v>
      </c>
      <c r="R802" s="33" t="s">
        <v>32</v>
      </c>
      <c r="S802" s="81">
        <v>4</v>
      </c>
      <c r="T802" s="33">
        <v>2030</v>
      </c>
      <c r="U802" s="33">
        <v>0</v>
      </c>
      <c r="V802" s="33">
        <v>2050</v>
      </c>
      <c r="W802" s="4" t="s">
        <v>31</v>
      </c>
      <c r="X802" s="4" t="s">
        <v>42</v>
      </c>
      <c r="Y802" s="33" t="s">
        <v>424</v>
      </c>
      <c r="Z802" s="33" t="s">
        <v>425</v>
      </c>
      <c r="AA802" s="33" t="s">
        <v>42</v>
      </c>
      <c r="AB802" s="33" t="s">
        <v>425</v>
      </c>
      <c r="AC802" s="33" t="s">
        <v>42</v>
      </c>
    </row>
    <row r="803" spans="1:29" ht="65.25" customHeight="1">
      <c r="A803" s="33" t="s">
        <v>143</v>
      </c>
      <c r="B803" s="27" t="s">
        <v>144</v>
      </c>
      <c r="C803" s="4" t="s">
        <v>1919</v>
      </c>
      <c r="D803" s="53" t="s">
        <v>1920</v>
      </c>
      <c r="E803" s="4" t="s">
        <v>145</v>
      </c>
      <c r="F803" s="33" t="s">
        <v>146</v>
      </c>
      <c r="G803" s="4" t="s">
        <v>1960</v>
      </c>
      <c r="H803" s="4" t="s">
        <v>1922</v>
      </c>
      <c r="I803" s="4" t="s">
        <v>1923</v>
      </c>
      <c r="J803" s="4" t="s">
        <v>420</v>
      </c>
      <c r="K803" s="4"/>
      <c r="L803" s="4"/>
      <c r="M803" s="4" t="s">
        <v>421</v>
      </c>
      <c r="N803" s="4" t="s">
        <v>493</v>
      </c>
      <c r="O803" s="4" t="s">
        <v>423</v>
      </c>
      <c r="P803" s="4"/>
      <c r="Q803" s="54" t="s">
        <v>1924</v>
      </c>
      <c r="R803" s="33" t="s">
        <v>32</v>
      </c>
      <c r="S803" s="81">
        <v>44</v>
      </c>
      <c r="T803" s="33">
        <v>2030</v>
      </c>
      <c r="U803" s="33">
        <v>0</v>
      </c>
      <c r="V803" s="33">
        <v>2050</v>
      </c>
      <c r="W803" s="4" t="s">
        <v>31</v>
      </c>
      <c r="X803" s="4" t="s">
        <v>42</v>
      </c>
      <c r="Y803" s="33" t="s">
        <v>424</v>
      </c>
      <c r="Z803" s="33" t="s">
        <v>425</v>
      </c>
      <c r="AA803" s="33" t="s">
        <v>42</v>
      </c>
      <c r="AB803" s="33" t="s">
        <v>425</v>
      </c>
      <c r="AC803" s="33" t="s">
        <v>42</v>
      </c>
    </row>
    <row r="804" spans="1:29" ht="65.25" customHeight="1">
      <c r="A804" s="33" t="s">
        <v>143</v>
      </c>
      <c r="B804" s="27" t="s">
        <v>144</v>
      </c>
      <c r="C804" s="4" t="s">
        <v>1919</v>
      </c>
      <c r="D804" s="53" t="s">
        <v>1920</v>
      </c>
      <c r="E804" s="4" t="s">
        <v>145</v>
      </c>
      <c r="F804" s="33" t="s">
        <v>146</v>
      </c>
      <c r="G804" s="4" t="s">
        <v>1960</v>
      </c>
      <c r="H804" s="4" t="s">
        <v>1925</v>
      </c>
      <c r="I804" s="4" t="s">
        <v>1923</v>
      </c>
      <c r="J804" s="4" t="s">
        <v>420</v>
      </c>
      <c r="K804" s="4"/>
      <c r="L804" s="4"/>
      <c r="M804" s="4" t="s">
        <v>421</v>
      </c>
      <c r="N804" s="4" t="s">
        <v>423</v>
      </c>
      <c r="O804" s="4"/>
      <c r="P804" s="4"/>
      <c r="Q804" s="56" t="s">
        <v>1926</v>
      </c>
      <c r="R804" s="33" t="s">
        <v>32</v>
      </c>
      <c r="S804" s="81">
        <v>125</v>
      </c>
      <c r="T804" s="33">
        <v>2030</v>
      </c>
      <c r="U804" s="33">
        <v>0</v>
      </c>
      <c r="V804" s="33">
        <v>2050</v>
      </c>
      <c r="W804" s="4" t="s">
        <v>31</v>
      </c>
      <c r="X804" s="4" t="s">
        <v>42</v>
      </c>
      <c r="Y804" s="33" t="s">
        <v>424</v>
      </c>
      <c r="Z804" s="33" t="s">
        <v>425</v>
      </c>
      <c r="AA804" s="33" t="s">
        <v>42</v>
      </c>
      <c r="AB804" s="33" t="s">
        <v>425</v>
      </c>
      <c r="AC804" s="33" t="s">
        <v>42</v>
      </c>
    </row>
    <row r="805" spans="1:29" ht="65.25" customHeight="1">
      <c r="A805" s="33" t="s">
        <v>143</v>
      </c>
      <c r="B805" s="27" t="s">
        <v>144</v>
      </c>
      <c r="C805" s="4" t="s">
        <v>1919</v>
      </c>
      <c r="D805" s="53" t="s">
        <v>1920</v>
      </c>
      <c r="E805" s="4" t="s">
        <v>145</v>
      </c>
      <c r="F805" s="33" t="s">
        <v>146</v>
      </c>
      <c r="G805" s="4" t="s">
        <v>1960</v>
      </c>
      <c r="H805" s="4" t="s">
        <v>1927</v>
      </c>
      <c r="I805" s="4" t="s">
        <v>1928</v>
      </c>
      <c r="J805" s="4" t="s">
        <v>420</v>
      </c>
      <c r="K805" s="4"/>
      <c r="L805" s="4"/>
      <c r="M805" s="4" t="s">
        <v>421</v>
      </c>
      <c r="N805" s="4" t="s">
        <v>423</v>
      </c>
      <c r="O805" s="4"/>
      <c r="P805" s="4"/>
      <c r="Q805" s="57" t="s">
        <v>1929</v>
      </c>
      <c r="R805" s="33" t="s">
        <v>32</v>
      </c>
      <c r="S805" s="81">
        <v>46</v>
      </c>
      <c r="T805" s="33">
        <v>2030</v>
      </c>
      <c r="U805" s="33">
        <v>0</v>
      </c>
      <c r="V805" s="33">
        <v>2050</v>
      </c>
      <c r="W805" s="4" t="s">
        <v>31</v>
      </c>
      <c r="X805" s="4" t="s">
        <v>42</v>
      </c>
      <c r="Y805" s="33" t="s">
        <v>424</v>
      </c>
      <c r="Z805" s="33" t="s">
        <v>425</v>
      </c>
      <c r="AA805" s="33" t="s">
        <v>42</v>
      </c>
      <c r="AB805" s="33" t="s">
        <v>425</v>
      </c>
      <c r="AC805" s="33" t="s">
        <v>42</v>
      </c>
    </row>
    <row r="806" spans="1:29" ht="65.25" customHeight="1">
      <c r="A806" s="33" t="s">
        <v>143</v>
      </c>
      <c r="B806" s="27" t="s">
        <v>144</v>
      </c>
      <c r="C806" s="4" t="s">
        <v>1919</v>
      </c>
      <c r="D806" s="53" t="s">
        <v>1920</v>
      </c>
      <c r="E806" s="4" t="s">
        <v>145</v>
      </c>
      <c r="F806" s="33" t="s">
        <v>146</v>
      </c>
      <c r="G806" s="4" t="s">
        <v>1960</v>
      </c>
      <c r="H806" s="4" t="s">
        <v>1930</v>
      </c>
      <c r="I806" s="4" t="s">
        <v>1931</v>
      </c>
      <c r="J806" s="4" t="s">
        <v>13</v>
      </c>
      <c r="K806" s="4"/>
      <c r="L806" s="4"/>
      <c r="M806" s="4" t="s">
        <v>430</v>
      </c>
      <c r="N806" s="4" t="s">
        <v>429</v>
      </c>
      <c r="O806" s="4"/>
      <c r="P806" s="4"/>
      <c r="Q806" s="57" t="s">
        <v>1932</v>
      </c>
      <c r="R806" s="33" t="s">
        <v>32</v>
      </c>
      <c r="S806" s="81">
        <v>117</v>
      </c>
      <c r="T806" s="33">
        <v>2030</v>
      </c>
      <c r="U806" s="33">
        <v>0</v>
      </c>
      <c r="V806" s="33">
        <v>2050</v>
      </c>
      <c r="W806" s="4" t="s">
        <v>31</v>
      </c>
      <c r="X806" s="4" t="s">
        <v>42</v>
      </c>
      <c r="Y806" s="33" t="s">
        <v>424</v>
      </c>
      <c r="Z806" s="33" t="s">
        <v>425</v>
      </c>
      <c r="AA806" s="33" t="s">
        <v>42</v>
      </c>
      <c r="AB806" s="33" t="s">
        <v>425</v>
      </c>
      <c r="AC806" s="33" t="s">
        <v>42</v>
      </c>
    </row>
    <row r="807" spans="1:29" ht="65.25" customHeight="1">
      <c r="A807" s="33" t="s">
        <v>143</v>
      </c>
      <c r="B807" s="27" t="s">
        <v>144</v>
      </c>
      <c r="C807" s="4" t="s">
        <v>1919</v>
      </c>
      <c r="D807" s="53" t="s">
        <v>1920</v>
      </c>
      <c r="E807" s="4" t="s">
        <v>145</v>
      </c>
      <c r="F807" s="33" t="s">
        <v>146</v>
      </c>
      <c r="G807" s="4" t="s">
        <v>1960</v>
      </c>
      <c r="H807" s="4" t="s">
        <v>1933</v>
      </c>
      <c r="I807" s="4" t="s">
        <v>1934</v>
      </c>
      <c r="J807" s="4" t="s">
        <v>13</v>
      </c>
      <c r="K807" s="4"/>
      <c r="L807" s="4"/>
      <c r="M807" s="4" t="s">
        <v>430</v>
      </c>
      <c r="N807" s="4"/>
      <c r="O807" s="4"/>
      <c r="P807" s="4"/>
      <c r="Q807" s="57" t="s">
        <v>1935</v>
      </c>
      <c r="R807" s="33" t="s">
        <v>32</v>
      </c>
      <c r="S807" s="29">
        <v>0</v>
      </c>
      <c r="T807" s="33">
        <v>2030</v>
      </c>
      <c r="U807" s="35">
        <v>98</v>
      </c>
      <c r="V807" s="33">
        <v>2050</v>
      </c>
      <c r="W807" s="4" t="s">
        <v>31</v>
      </c>
      <c r="X807" s="4" t="s">
        <v>42</v>
      </c>
      <c r="Y807" s="33" t="s">
        <v>424</v>
      </c>
      <c r="Z807" s="33" t="s">
        <v>425</v>
      </c>
      <c r="AA807" s="33" t="s">
        <v>42</v>
      </c>
      <c r="AB807" s="33" t="s">
        <v>425</v>
      </c>
      <c r="AC807" s="33" t="s">
        <v>42</v>
      </c>
    </row>
    <row r="808" spans="1:29" ht="65.25" customHeight="1">
      <c r="A808" s="33" t="s">
        <v>143</v>
      </c>
      <c r="B808" s="27" t="s">
        <v>144</v>
      </c>
      <c r="C808" s="4" t="s">
        <v>1919</v>
      </c>
      <c r="D808" s="53" t="s">
        <v>1920</v>
      </c>
      <c r="E808" s="4" t="s">
        <v>145</v>
      </c>
      <c r="F808" s="33" t="s">
        <v>146</v>
      </c>
      <c r="G808" s="4" t="s">
        <v>1960</v>
      </c>
      <c r="H808" s="4" t="s">
        <v>1943</v>
      </c>
      <c r="I808" s="4" t="s">
        <v>1937</v>
      </c>
      <c r="J808" s="4" t="s">
        <v>13</v>
      </c>
      <c r="K808" s="4"/>
      <c r="L808" s="4"/>
      <c r="M808" s="4" t="s">
        <v>473</v>
      </c>
      <c r="N808" s="4"/>
      <c r="O808" s="4"/>
      <c r="P808" s="4"/>
      <c r="Q808" s="4" t="s">
        <v>1213</v>
      </c>
      <c r="R808" s="33" t="s">
        <v>32</v>
      </c>
      <c r="S808" s="81">
        <v>304</v>
      </c>
      <c r="T808" s="33">
        <v>2030</v>
      </c>
      <c r="U808" s="33">
        <v>0</v>
      </c>
      <c r="V808" s="33">
        <v>2050</v>
      </c>
      <c r="W808" s="4" t="s">
        <v>31</v>
      </c>
      <c r="X808" s="4" t="s">
        <v>42</v>
      </c>
      <c r="Y808" s="33" t="s">
        <v>424</v>
      </c>
      <c r="Z808" s="33" t="s">
        <v>425</v>
      </c>
      <c r="AA808" s="33" t="s">
        <v>42</v>
      </c>
      <c r="AB808" s="33" t="s">
        <v>425</v>
      </c>
      <c r="AC808" s="33" t="s">
        <v>42</v>
      </c>
    </row>
    <row r="809" spans="1:29" ht="65.25" customHeight="1">
      <c r="A809" s="33" t="s">
        <v>143</v>
      </c>
      <c r="B809" s="27" t="s">
        <v>144</v>
      </c>
      <c r="C809" s="4" t="s">
        <v>1919</v>
      </c>
      <c r="D809" s="53" t="s">
        <v>1920</v>
      </c>
      <c r="E809" s="4" t="s">
        <v>145</v>
      </c>
      <c r="F809" s="33" t="s">
        <v>146</v>
      </c>
      <c r="G809" s="4" t="s">
        <v>1960</v>
      </c>
      <c r="H809" s="4" t="s">
        <v>1938</v>
      </c>
      <c r="I809" s="4" t="s">
        <v>1939</v>
      </c>
      <c r="J809" s="4" t="s">
        <v>13</v>
      </c>
      <c r="K809" s="4"/>
      <c r="L809" s="4"/>
      <c r="M809" s="4" t="s">
        <v>635</v>
      </c>
      <c r="N809" s="4"/>
      <c r="O809" s="4"/>
      <c r="P809" s="4"/>
      <c r="Q809" s="4" t="s">
        <v>1213</v>
      </c>
      <c r="R809" s="33" t="s">
        <v>32</v>
      </c>
      <c r="S809" s="81">
        <v>8</v>
      </c>
      <c r="T809" s="33">
        <v>2030</v>
      </c>
      <c r="U809" s="33">
        <v>0</v>
      </c>
      <c r="V809" s="33">
        <v>2050</v>
      </c>
      <c r="W809" s="4" t="s">
        <v>31</v>
      </c>
      <c r="X809" s="4" t="s">
        <v>42</v>
      </c>
      <c r="Y809" s="33" t="s">
        <v>424</v>
      </c>
      <c r="Z809" s="33" t="s">
        <v>425</v>
      </c>
      <c r="AA809" s="33" t="s">
        <v>42</v>
      </c>
      <c r="AB809" s="33" t="s">
        <v>425</v>
      </c>
      <c r="AC809" s="33" t="s">
        <v>42</v>
      </c>
    </row>
    <row r="810" spans="1:29" ht="65.25" customHeight="1">
      <c r="A810" s="33" t="s">
        <v>143</v>
      </c>
      <c r="B810" s="27" t="s">
        <v>144</v>
      </c>
      <c r="C810" s="4" t="s">
        <v>1919</v>
      </c>
      <c r="D810" s="53" t="s">
        <v>1920</v>
      </c>
      <c r="E810" s="4" t="s">
        <v>145</v>
      </c>
      <c r="F810" s="33" t="s">
        <v>146</v>
      </c>
      <c r="G810" s="4" t="s">
        <v>1961</v>
      </c>
      <c r="H810" s="4" t="s">
        <v>1922</v>
      </c>
      <c r="I810" s="4" t="s">
        <v>1923</v>
      </c>
      <c r="J810" s="4" t="s">
        <v>420</v>
      </c>
      <c r="K810" s="4"/>
      <c r="L810" s="4"/>
      <c r="M810" s="4" t="s">
        <v>421</v>
      </c>
      <c r="N810" s="4" t="s">
        <v>493</v>
      </c>
      <c r="O810" s="4" t="s">
        <v>423</v>
      </c>
      <c r="P810" s="4"/>
      <c r="Q810" s="54" t="s">
        <v>1924</v>
      </c>
      <c r="R810" s="33" t="s">
        <v>32</v>
      </c>
      <c r="S810" s="81">
        <v>76</v>
      </c>
      <c r="T810" s="33">
        <v>2030</v>
      </c>
      <c r="U810" s="33">
        <v>0</v>
      </c>
      <c r="V810" s="33">
        <v>2050</v>
      </c>
      <c r="W810" s="4" t="s">
        <v>31</v>
      </c>
      <c r="X810" s="4" t="s">
        <v>42</v>
      </c>
      <c r="Y810" s="33" t="s">
        <v>424</v>
      </c>
      <c r="Z810" s="33" t="s">
        <v>425</v>
      </c>
      <c r="AA810" s="33" t="s">
        <v>42</v>
      </c>
      <c r="AB810" s="33" t="s">
        <v>425</v>
      </c>
      <c r="AC810" s="33" t="s">
        <v>42</v>
      </c>
    </row>
    <row r="811" spans="1:29" ht="65.25" customHeight="1">
      <c r="A811" s="33" t="s">
        <v>143</v>
      </c>
      <c r="B811" s="27" t="s">
        <v>144</v>
      </c>
      <c r="C811" s="4" t="s">
        <v>1919</v>
      </c>
      <c r="D811" s="53" t="s">
        <v>1920</v>
      </c>
      <c r="E811" s="4" t="s">
        <v>145</v>
      </c>
      <c r="F811" s="33" t="s">
        <v>146</v>
      </c>
      <c r="G811" s="4" t="s">
        <v>1961</v>
      </c>
      <c r="H811" s="4" t="s">
        <v>1925</v>
      </c>
      <c r="I811" s="4" t="s">
        <v>1923</v>
      </c>
      <c r="J811" s="4" t="s">
        <v>420</v>
      </c>
      <c r="K811" s="4"/>
      <c r="L811" s="4"/>
      <c r="M811" s="4" t="s">
        <v>421</v>
      </c>
      <c r="N811" s="4" t="s">
        <v>423</v>
      </c>
      <c r="O811" s="4"/>
      <c r="P811" s="4"/>
      <c r="Q811" s="56" t="s">
        <v>1926</v>
      </c>
      <c r="R811" s="33" t="s">
        <v>32</v>
      </c>
      <c r="S811" s="81">
        <v>121</v>
      </c>
      <c r="T811" s="33">
        <v>2030</v>
      </c>
      <c r="U811" s="33">
        <v>0</v>
      </c>
      <c r="V811" s="33">
        <v>2050</v>
      </c>
      <c r="W811" s="4" t="s">
        <v>31</v>
      </c>
      <c r="X811" s="4" t="s">
        <v>42</v>
      </c>
      <c r="Y811" s="33" t="s">
        <v>424</v>
      </c>
      <c r="Z811" s="33" t="s">
        <v>425</v>
      </c>
      <c r="AA811" s="33" t="s">
        <v>42</v>
      </c>
      <c r="AB811" s="33" t="s">
        <v>425</v>
      </c>
      <c r="AC811" s="33" t="s">
        <v>42</v>
      </c>
    </row>
    <row r="812" spans="1:29" ht="65.25" customHeight="1">
      <c r="A812" s="33" t="s">
        <v>143</v>
      </c>
      <c r="B812" s="27" t="s">
        <v>144</v>
      </c>
      <c r="C812" s="4" t="s">
        <v>1919</v>
      </c>
      <c r="D812" s="53" t="s">
        <v>1920</v>
      </c>
      <c r="E812" s="4" t="s">
        <v>145</v>
      </c>
      <c r="F812" s="33" t="s">
        <v>146</v>
      </c>
      <c r="G812" s="4" t="s">
        <v>1961</v>
      </c>
      <c r="H812" s="4" t="s">
        <v>1927</v>
      </c>
      <c r="I812" s="4" t="s">
        <v>1928</v>
      </c>
      <c r="J812" s="4" t="s">
        <v>420</v>
      </c>
      <c r="K812" s="4"/>
      <c r="L812" s="4"/>
      <c r="M812" s="4" t="s">
        <v>421</v>
      </c>
      <c r="N812" s="4" t="s">
        <v>423</v>
      </c>
      <c r="O812" s="4"/>
      <c r="P812" s="4"/>
      <c r="Q812" s="57" t="s">
        <v>1929</v>
      </c>
      <c r="R812" s="33" t="s">
        <v>32</v>
      </c>
      <c r="S812" s="81">
        <v>77</v>
      </c>
      <c r="T812" s="33">
        <v>2030</v>
      </c>
      <c r="U812" s="33">
        <v>0</v>
      </c>
      <c r="V812" s="33">
        <v>2050</v>
      </c>
      <c r="W812" s="4" t="s">
        <v>31</v>
      </c>
      <c r="X812" s="4" t="s">
        <v>42</v>
      </c>
      <c r="Y812" s="33" t="s">
        <v>424</v>
      </c>
      <c r="Z812" s="33" t="s">
        <v>425</v>
      </c>
      <c r="AA812" s="33" t="s">
        <v>42</v>
      </c>
      <c r="AB812" s="33" t="s">
        <v>425</v>
      </c>
      <c r="AC812" s="33" t="s">
        <v>42</v>
      </c>
    </row>
    <row r="813" spans="1:29" ht="65.25" customHeight="1">
      <c r="A813" s="33" t="s">
        <v>143</v>
      </c>
      <c r="B813" s="27" t="s">
        <v>144</v>
      </c>
      <c r="C813" s="4" t="s">
        <v>1919</v>
      </c>
      <c r="D813" s="53" t="s">
        <v>1920</v>
      </c>
      <c r="E813" s="4" t="s">
        <v>145</v>
      </c>
      <c r="F813" s="33" t="s">
        <v>146</v>
      </c>
      <c r="G813" s="4" t="s">
        <v>1961</v>
      </c>
      <c r="H813" s="4" t="s">
        <v>1930</v>
      </c>
      <c r="I813" s="4" t="s">
        <v>1931</v>
      </c>
      <c r="J813" s="4" t="s">
        <v>13</v>
      </c>
      <c r="K813" s="4"/>
      <c r="L813" s="4"/>
      <c r="M813" s="4" t="s">
        <v>430</v>
      </c>
      <c r="N813" s="4" t="s">
        <v>429</v>
      </c>
      <c r="O813" s="4"/>
      <c r="P813" s="4"/>
      <c r="Q813" s="57" t="s">
        <v>1932</v>
      </c>
      <c r="R813" s="33" t="s">
        <v>32</v>
      </c>
      <c r="S813" s="81">
        <v>140</v>
      </c>
      <c r="T813" s="33">
        <v>2030</v>
      </c>
      <c r="U813" s="33">
        <v>0</v>
      </c>
      <c r="V813" s="33">
        <v>2050</v>
      </c>
      <c r="W813" s="4" t="s">
        <v>31</v>
      </c>
      <c r="X813" s="4" t="s">
        <v>42</v>
      </c>
      <c r="Y813" s="33" t="s">
        <v>424</v>
      </c>
      <c r="Z813" s="33" t="s">
        <v>425</v>
      </c>
      <c r="AA813" s="33" t="s">
        <v>42</v>
      </c>
      <c r="AB813" s="33" t="s">
        <v>425</v>
      </c>
      <c r="AC813" s="33" t="s">
        <v>42</v>
      </c>
    </row>
    <row r="814" spans="1:29" ht="65.25" customHeight="1">
      <c r="A814" s="33" t="s">
        <v>143</v>
      </c>
      <c r="B814" s="27" t="s">
        <v>144</v>
      </c>
      <c r="C814" s="4" t="s">
        <v>1919</v>
      </c>
      <c r="D814" s="53" t="s">
        <v>1920</v>
      </c>
      <c r="E814" s="4" t="s">
        <v>145</v>
      </c>
      <c r="F814" s="33" t="s">
        <v>146</v>
      </c>
      <c r="G814" s="4" t="s">
        <v>1961</v>
      </c>
      <c r="H814" s="4" t="s">
        <v>1933</v>
      </c>
      <c r="I814" s="4" t="s">
        <v>1934</v>
      </c>
      <c r="J814" s="4" t="s">
        <v>13</v>
      </c>
      <c r="K814" s="4"/>
      <c r="L814" s="4"/>
      <c r="M814" s="4" t="s">
        <v>430</v>
      </c>
      <c r="N814" s="4"/>
      <c r="O814" s="4"/>
      <c r="P814" s="4"/>
      <c r="Q814" s="57" t="s">
        <v>1935</v>
      </c>
      <c r="R814" s="33" t="s">
        <v>32</v>
      </c>
      <c r="S814" s="29">
        <v>0</v>
      </c>
      <c r="T814" s="33">
        <v>2030</v>
      </c>
      <c r="U814" s="35">
        <v>271</v>
      </c>
      <c r="V814" s="33">
        <v>2050</v>
      </c>
      <c r="W814" s="4" t="s">
        <v>31</v>
      </c>
      <c r="X814" s="4" t="s">
        <v>42</v>
      </c>
      <c r="Y814" s="33" t="s">
        <v>424</v>
      </c>
      <c r="Z814" s="33" t="s">
        <v>425</v>
      </c>
      <c r="AA814" s="33" t="s">
        <v>42</v>
      </c>
      <c r="AB814" s="33" t="s">
        <v>425</v>
      </c>
      <c r="AC814" s="33" t="s">
        <v>42</v>
      </c>
    </row>
    <row r="815" spans="1:29" ht="65.25" customHeight="1">
      <c r="A815" s="33" t="s">
        <v>143</v>
      </c>
      <c r="B815" s="27" t="s">
        <v>144</v>
      </c>
      <c r="C815" s="4" t="s">
        <v>1919</v>
      </c>
      <c r="D815" s="53" t="s">
        <v>1920</v>
      </c>
      <c r="E815" s="4" t="s">
        <v>145</v>
      </c>
      <c r="F815" s="33" t="s">
        <v>146</v>
      </c>
      <c r="G815" s="4" t="s">
        <v>1961</v>
      </c>
      <c r="H815" s="4" t="s">
        <v>1941</v>
      </c>
      <c r="I815" s="4" t="s">
        <v>1942</v>
      </c>
      <c r="J815" s="4" t="s">
        <v>13</v>
      </c>
      <c r="K815" s="4"/>
      <c r="L815" s="4"/>
      <c r="M815" s="4" t="s">
        <v>473</v>
      </c>
      <c r="N815" s="4"/>
      <c r="O815" s="4"/>
      <c r="P815" s="4"/>
      <c r="Q815" s="4" t="s">
        <v>1213</v>
      </c>
      <c r="R815" s="33" t="s">
        <v>32</v>
      </c>
      <c r="S815" s="81">
        <v>28</v>
      </c>
      <c r="T815" s="33">
        <v>2030</v>
      </c>
      <c r="U815" s="33">
        <v>0</v>
      </c>
      <c r="V815" s="33">
        <v>2050</v>
      </c>
      <c r="W815" s="4" t="s">
        <v>31</v>
      </c>
      <c r="X815" s="4" t="s">
        <v>42</v>
      </c>
      <c r="Y815" s="33" t="s">
        <v>424</v>
      </c>
      <c r="Z815" s="33" t="s">
        <v>425</v>
      </c>
      <c r="AA815" s="33" t="s">
        <v>42</v>
      </c>
      <c r="AB815" s="33" t="s">
        <v>425</v>
      </c>
      <c r="AC815" s="33" t="s">
        <v>42</v>
      </c>
    </row>
    <row r="816" spans="1:29" ht="65.25" customHeight="1">
      <c r="A816" s="33" t="s">
        <v>143</v>
      </c>
      <c r="B816" s="27" t="s">
        <v>144</v>
      </c>
      <c r="C816" s="4" t="s">
        <v>1919</v>
      </c>
      <c r="D816" s="53" t="s">
        <v>1920</v>
      </c>
      <c r="E816" s="4" t="s">
        <v>145</v>
      </c>
      <c r="F816" s="33" t="s">
        <v>146</v>
      </c>
      <c r="G816" s="4" t="s">
        <v>1961</v>
      </c>
      <c r="H816" s="4" t="s">
        <v>1943</v>
      </c>
      <c r="I816" s="4" t="s">
        <v>1937</v>
      </c>
      <c r="J816" s="4" t="s">
        <v>13</v>
      </c>
      <c r="K816" s="4"/>
      <c r="L816" s="4"/>
      <c r="M816" s="4" t="s">
        <v>473</v>
      </c>
      <c r="N816" s="4"/>
      <c r="O816" s="4"/>
      <c r="P816" s="4"/>
      <c r="Q816" s="4" t="s">
        <v>1213</v>
      </c>
      <c r="R816" s="33" t="s">
        <v>32</v>
      </c>
      <c r="S816" s="81">
        <v>351</v>
      </c>
      <c r="T816" s="33">
        <v>2030</v>
      </c>
      <c r="U816" s="33">
        <v>0</v>
      </c>
      <c r="V816" s="33">
        <v>2050</v>
      </c>
      <c r="W816" s="4" t="s">
        <v>31</v>
      </c>
      <c r="X816" s="4" t="s">
        <v>42</v>
      </c>
      <c r="Y816" s="33" t="s">
        <v>424</v>
      </c>
      <c r="Z816" s="33" t="s">
        <v>425</v>
      </c>
      <c r="AA816" s="33" t="s">
        <v>42</v>
      </c>
      <c r="AB816" s="33" t="s">
        <v>425</v>
      </c>
      <c r="AC816" s="33" t="s">
        <v>42</v>
      </c>
    </row>
    <row r="817" spans="1:29" s="4" customFormat="1" ht="65.25" customHeight="1">
      <c r="A817" s="33" t="s">
        <v>143</v>
      </c>
      <c r="B817" s="27" t="s">
        <v>144</v>
      </c>
      <c r="C817" s="4" t="s">
        <v>1919</v>
      </c>
      <c r="D817" s="53" t="s">
        <v>1920</v>
      </c>
      <c r="E817" s="4" t="s">
        <v>145</v>
      </c>
      <c r="F817" s="33" t="s">
        <v>146</v>
      </c>
      <c r="G817" s="4" t="s">
        <v>1961</v>
      </c>
      <c r="H817" s="4" t="s">
        <v>1938</v>
      </c>
      <c r="I817" s="4" t="s">
        <v>1939</v>
      </c>
      <c r="J817" s="4" t="s">
        <v>13</v>
      </c>
      <c r="M817" s="4" t="s">
        <v>635</v>
      </c>
      <c r="Q817" s="4" t="s">
        <v>1213</v>
      </c>
      <c r="R817" s="33" t="s">
        <v>32</v>
      </c>
      <c r="S817" s="81">
        <v>9</v>
      </c>
      <c r="T817" s="33">
        <v>2030</v>
      </c>
      <c r="U817" s="33">
        <v>0</v>
      </c>
      <c r="V817" s="33">
        <v>2050</v>
      </c>
      <c r="W817" s="4" t="s">
        <v>31</v>
      </c>
      <c r="X817" s="4" t="s">
        <v>42</v>
      </c>
      <c r="Y817" s="33" t="s">
        <v>424</v>
      </c>
      <c r="Z817" s="33" t="s">
        <v>425</v>
      </c>
      <c r="AA817" s="33" t="s">
        <v>42</v>
      </c>
      <c r="AB817" s="33" t="s">
        <v>425</v>
      </c>
      <c r="AC817" s="33" t="s">
        <v>42</v>
      </c>
    </row>
    <row r="818" spans="1:29" s="4" customFormat="1" ht="65.25" customHeight="1">
      <c r="A818" s="33" t="s">
        <v>143</v>
      </c>
      <c r="B818" s="27" t="s">
        <v>144</v>
      </c>
      <c r="C818" s="4" t="s">
        <v>1919</v>
      </c>
      <c r="D818" s="53" t="s">
        <v>1920</v>
      </c>
      <c r="E818" s="4" t="s">
        <v>145</v>
      </c>
      <c r="F818" s="33" t="s">
        <v>146</v>
      </c>
      <c r="G818" s="4" t="s">
        <v>1962</v>
      </c>
      <c r="H818" s="4" t="s">
        <v>1922</v>
      </c>
      <c r="I818" s="4" t="s">
        <v>1923</v>
      </c>
      <c r="J818" s="4" t="s">
        <v>420</v>
      </c>
      <c r="M818" s="4" t="s">
        <v>421</v>
      </c>
      <c r="N818" s="4" t="s">
        <v>493</v>
      </c>
      <c r="O818" s="4" t="s">
        <v>423</v>
      </c>
      <c r="Q818" s="54" t="s">
        <v>1924</v>
      </c>
      <c r="R818" s="33" t="s">
        <v>32</v>
      </c>
      <c r="S818" s="81">
        <v>85</v>
      </c>
      <c r="T818" s="33">
        <v>2030</v>
      </c>
      <c r="U818" s="33">
        <v>0</v>
      </c>
      <c r="V818" s="33">
        <v>2050</v>
      </c>
      <c r="W818" s="4" t="s">
        <v>31</v>
      </c>
      <c r="X818" s="4" t="s">
        <v>42</v>
      </c>
      <c r="Y818" s="33" t="s">
        <v>424</v>
      </c>
      <c r="Z818" s="33" t="s">
        <v>425</v>
      </c>
      <c r="AA818" s="33" t="s">
        <v>42</v>
      </c>
      <c r="AB818" s="33" t="s">
        <v>425</v>
      </c>
      <c r="AC818" s="33" t="s">
        <v>42</v>
      </c>
    </row>
    <row r="819" spans="1:29" s="4" customFormat="1" ht="65.25" customHeight="1">
      <c r="A819" s="33" t="s">
        <v>143</v>
      </c>
      <c r="B819" s="27" t="s">
        <v>144</v>
      </c>
      <c r="C819" s="4" t="s">
        <v>1919</v>
      </c>
      <c r="D819" s="53" t="s">
        <v>1920</v>
      </c>
      <c r="E819" s="4" t="s">
        <v>145</v>
      </c>
      <c r="F819" s="33" t="s">
        <v>146</v>
      </c>
      <c r="G819" s="4" t="s">
        <v>1962</v>
      </c>
      <c r="H819" s="4" t="s">
        <v>1925</v>
      </c>
      <c r="I819" s="4" t="s">
        <v>1923</v>
      </c>
      <c r="J819" s="4" t="s">
        <v>420</v>
      </c>
      <c r="M819" s="4" t="s">
        <v>421</v>
      </c>
      <c r="N819" s="4" t="s">
        <v>423</v>
      </c>
      <c r="Q819" s="56" t="s">
        <v>1926</v>
      </c>
      <c r="R819" s="33" t="s">
        <v>32</v>
      </c>
      <c r="S819" s="81">
        <v>189</v>
      </c>
      <c r="T819" s="33">
        <v>2030</v>
      </c>
      <c r="U819" s="33">
        <v>0</v>
      </c>
      <c r="V819" s="33">
        <v>2050</v>
      </c>
      <c r="W819" s="4" t="s">
        <v>31</v>
      </c>
      <c r="X819" s="4" t="s">
        <v>42</v>
      </c>
      <c r="Y819" s="33" t="s">
        <v>424</v>
      </c>
      <c r="Z819" s="33" t="s">
        <v>425</v>
      </c>
      <c r="AA819" s="33" t="s">
        <v>42</v>
      </c>
      <c r="AB819" s="33" t="s">
        <v>425</v>
      </c>
      <c r="AC819" s="33" t="s">
        <v>42</v>
      </c>
    </row>
    <row r="820" spans="1:29" ht="65.25" customHeight="1">
      <c r="A820" s="33" t="s">
        <v>143</v>
      </c>
      <c r="B820" s="27" t="s">
        <v>144</v>
      </c>
      <c r="C820" s="4" t="s">
        <v>1919</v>
      </c>
      <c r="D820" s="53" t="s">
        <v>1920</v>
      </c>
      <c r="E820" s="4" t="s">
        <v>145</v>
      </c>
      <c r="F820" s="33" t="s">
        <v>146</v>
      </c>
      <c r="G820" s="4" t="s">
        <v>1962</v>
      </c>
      <c r="H820" s="4" t="s">
        <v>1927</v>
      </c>
      <c r="I820" s="4" t="s">
        <v>1928</v>
      </c>
      <c r="J820" s="4" t="s">
        <v>420</v>
      </c>
      <c r="K820" s="4"/>
      <c r="L820" s="4"/>
      <c r="M820" s="4" t="s">
        <v>421</v>
      </c>
      <c r="N820" s="4" t="s">
        <v>423</v>
      </c>
      <c r="O820" s="4"/>
      <c r="P820" s="4"/>
      <c r="Q820" s="57" t="s">
        <v>1929</v>
      </c>
      <c r="R820" s="33" t="s">
        <v>32</v>
      </c>
      <c r="S820" s="81">
        <v>33</v>
      </c>
      <c r="T820" s="33">
        <v>2030</v>
      </c>
      <c r="U820" s="33">
        <v>0</v>
      </c>
      <c r="V820" s="33">
        <v>2050</v>
      </c>
      <c r="W820" s="4" t="s">
        <v>31</v>
      </c>
      <c r="X820" s="4" t="s">
        <v>42</v>
      </c>
      <c r="Y820" s="33" t="s">
        <v>424</v>
      </c>
      <c r="Z820" s="33" t="s">
        <v>425</v>
      </c>
      <c r="AA820" s="33" t="s">
        <v>42</v>
      </c>
      <c r="AB820" s="33" t="s">
        <v>425</v>
      </c>
      <c r="AC820" s="33" t="s">
        <v>42</v>
      </c>
    </row>
    <row r="821" spans="1:29" ht="65.25" customHeight="1">
      <c r="A821" s="33" t="s">
        <v>143</v>
      </c>
      <c r="B821" s="27" t="s">
        <v>144</v>
      </c>
      <c r="C821" s="4" t="s">
        <v>1919</v>
      </c>
      <c r="D821" s="53" t="s">
        <v>1920</v>
      </c>
      <c r="E821" s="4" t="s">
        <v>145</v>
      </c>
      <c r="F821" s="33" t="s">
        <v>146</v>
      </c>
      <c r="G821" s="4" t="s">
        <v>1962</v>
      </c>
      <c r="H821" s="4" t="s">
        <v>1930</v>
      </c>
      <c r="I821" s="4" t="s">
        <v>1931</v>
      </c>
      <c r="J821" s="4" t="s">
        <v>13</v>
      </c>
      <c r="K821" s="4"/>
      <c r="L821" s="4"/>
      <c r="M821" s="4" t="s">
        <v>430</v>
      </c>
      <c r="N821" s="4" t="s">
        <v>429</v>
      </c>
      <c r="O821" s="4"/>
      <c r="P821" s="4"/>
      <c r="Q821" s="57" t="s">
        <v>1932</v>
      </c>
      <c r="R821" s="33" t="s">
        <v>32</v>
      </c>
      <c r="S821" s="81">
        <v>156</v>
      </c>
      <c r="T821" s="33">
        <v>2030</v>
      </c>
      <c r="U821" s="33">
        <v>0</v>
      </c>
      <c r="V821" s="33">
        <v>2050</v>
      </c>
      <c r="W821" s="4" t="s">
        <v>31</v>
      </c>
      <c r="X821" s="4" t="s">
        <v>42</v>
      </c>
      <c r="Y821" s="33" t="s">
        <v>424</v>
      </c>
      <c r="Z821" s="33" t="s">
        <v>425</v>
      </c>
      <c r="AA821" s="33" t="s">
        <v>42</v>
      </c>
      <c r="AB821" s="33" t="s">
        <v>425</v>
      </c>
      <c r="AC821" s="33" t="s">
        <v>42</v>
      </c>
    </row>
    <row r="822" spans="1:29" ht="65.25" customHeight="1">
      <c r="A822" s="33" t="s">
        <v>143</v>
      </c>
      <c r="B822" s="27" t="s">
        <v>144</v>
      </c>
      <c r="C822" s="4" t="s">
        <v>1919</v>
      </c>
      <c r="D822" s="53" t="s">
        <v>1920</v>
      </c>
      <c r="E822" s="4" t="s">
        <v>145</v>
      </c>
      <c r="F822" s="33" t="s">
        <v>146</v>
      </c>
      <c r="G822" s="4" t="s">
        <v>1962</v>
      </c>
      <c r="H822" s="4" t="s">
        <v>1933</v>
      </c>
      <c r="I822" s="4" t="s">
        <v>1934</v>
      </c>
      <c r="J822" s="4" t="s">
        <v>13</v>
      </c>
      <c r="K822" s="4"/>
      <c r="L822" s="4"/>
      <c r="M822" s="4" t="s">
        <v>430</v>
      </c>
      <c r="N822" s="4"/>
      <c r="O822" s="4"/>
      <c r="P822" s="4"/>
      <c r="Q822" s="57" t="s">
        <v>1935</v>
      </c>
      <c r="R822" s="33" t="s">
        <v>32</v>
      </c>
      <c r="S822" s="29">
        <v>0</v>
      </c>
      <c r="T822" s="33">
        <v>2030</v>
      </c>
      <c r="U822" s="35">
        <v>278</v>
      </c>
      <c r="V822" s="33">
        <v>2050</v>
      </c>
      <c r="W822" s="4" t="s">
        <v>31</v>
      </c>
      <c r="X822" s="4" t="s">
        <v>42</v>
      </c>
      <c r="Y822" s="33" t="s">
        <v>424</v>
      </c>
      <c r="Z822" s="33" t="s">
        <v>425</v>
      </c>
      <c r="AA822" s="33" t="s">
        <v>42</v>
      </c>
      <c r="AB822" s="33" t="s">
        <v>425</v>
      </c>
      <c r="AC822" s="33" t="s">
        <v>42</v>
      </c>
    </row>
    <row r="823" spans="1:29" ht="65.25" customHeight="1">
      <c r="A823" s="33" t="s">
        <v>143</v>
      </c>
      <c r="B823" s="27" t="s">
        <v>144</v>
      </c>
      <c r="C823" s="4" t="s">
        <v>1919</v>
      </c>
      <c r="D823" s="53" t="s">
        <v>1920</v>
      </c>
      <c r="E823" s="4" t="s">
        <v>145</v>
      </c>
      <c r="F823" s="33" t="s">
        <v>146</v>
      </c>
      <c r="G823" s="4" t="s">
        <v>1962</v>
      </c>
      <c r="H823" s="4" t="s">
        <v>1941</v>
      </c>
      <c r="I823" s="4" t="s">
        <v>1942</v>
      </c>
      <c r="J823" s="4" t="s">
        <v>13</v>
      </c>
      <c r="K823" s="4"/>
      <c r="L823" s="4"/>
      <c r="M823" s="4" t="s">
        <v>473</v>
      </c>
      <c r="N823" s="4"/>
      <c r="O823" s="4"/>
      <c r="P823" s="4"/>
      <c r="Q823" s="4" t="s">
        <v>1213</v>
      </c>
      <c r="R823" s="33" t="s">
        <v>32</v>
      </c>
      <c r="S823" s="81">
        <v>31</v>
      </c>
      <c r="T823" s="33">
        <v>2030</v>
      </c>
      <c r="U823" s="33">
        <v>0</v>
      </c>
      <c r="V823" s="33">
        <v>2050</v>
      </c>
      <c r="W823" s="4" t="s">
        <v>31</v>
      </c>
      <c r="X823" s="4" t="s">
        <v>42</v>
      </c>
      <c r="Y823" s="33" t="s">
        <v>424</v>
      </c>
      <c r="Z823" s="33" t="s">
        <v>425</v>
      </c>
      <c r="AA823" s="33" t="s">
        <v>42</v>
      </c>
      <c r="AB823" s="33" t="s">
        <v>425</v>
      </c>
      <c r="AC823" s="33" t="s">
        <v>42</v>
      </c>
    </row>
    <row r="824" spans="1:29" ht="65.25" customHeight="1">
      <c r="A824" s="33" t="s">
        <v>143</v>
      </c>
      <c r="B824" s="27" t="s">
        <v>144</v>
      </c>
      <c r="C824" s="4" t="s">
        <v>1919</v>
      </c>
      <c r="D824" s="53" t="s">
        <v>1920</v>
      </c>
      <c r="E824" s="4" t="s">
        <v>145</v>
      </c>
      <c r="F824" s="33" t="s">
        <v>146</v>
      </c>
      <c r="G824" s="4" t="s">
        <v>1962</v>
      </c>
      <c r="H824" s="4" t="s">
        <v>1943</v>
      </c>
      <c r="I824" s="4" t="s">
        <v>1937</v>
      </c>
      <c r="J824" s="4" t="s">
        <v>13</v>
      </c>
      <c r="K824" s="4"/>
      <c r="L824" s="4"/>
      <c r="M824" s="4" t="s">
        <v>473</v>
      </c>
      <c r="N824" s="4"/>
      <c r="O824" s="4"/>
      <c r="P824" s="4"/>
      <c r="Q824" s="4" t="s">
        <v>1213</v>
      </c>
      <c r="R824" s="33" t="s">
        <v>32</v>
      </c>
      <c r="S824" s="81">
        <v>450</v>
      </c>
      <c r="T824" s="33">
        <v>2030</v>
      </c>
      <c r="U824" s="33">
        <v>0</v>
      </c>
      <c r="V824" s="33">
        <v>2050</v>
      </c>
      <c r="W824" s="4" t="s">
        <v>31</v>
      </c>
      <c r="X824" s="4" t="s">
        <v>42</v>
      </c>
      <c r="Y824" s="33" t="s">
        <v>424</v>
      </c>
      <c r="Z824" s="33" t="s">
        <v>425</v>
      </c>
      <c r="AA824" s="33" t="s">
        <v>42</v>
      </c>
      <c r="AB824" s="33" t="s">
        <v>425</v>
      </c>
      <c r="AC824" s="33" t="s">
        <v>42</v>
      </c>
    </row>
    <row r="825" spans="1:29" ht="65.25" customHeight="1">
      <c r="A825" s="33" t="s">
        <v>143</v>
      </c>
      <c r="B825" s="27" t="s">
        <v>144</v>
      </c>
      <c r="C825" s="4" t="s">
        <v>1919</v>
      </c>
      <c r="D825" s="53" t="s">
        <v>1920</v>
      </c>
      <c r="E825" s="4" t="s">
        <v>145</v>
      </c>
      <c r="F825" s="33" t="s">
        <v>146</v>
      </c>
      <c r="G825" s="4" t="s">
        <v>1962</v>
      </c>
      <c r="H825" s="4" t="s">
        <v>1938</v>
      </c>
      <c r="I825" s="4" t="s">
        <v>1939</v>
      </c>
      <c r="J825" s="4" t="s">
        <v>13</v>
      </c>
      <c r="K825" s="4"/>
      <c r="L825" s="4"/>
      <c r="M825" s="4" t="s">
        <v>635</v>
      </c>
      <c r="N825" s="4"/>
      <c r="O825" s="4"/>
      <c r="P825" s="4"/>
      <c r="Q825" s="4" t="s">
        <v>1213</v>
      </c>
      <c r="R825" s="33" t="s">
        <v>32</v>
      </c>
      <c r="S825" s="81">
        <v>10</v>
      </c>
      <c r="T825" s="33">
        <v>2030</v>
      </c>
      <c r="U825" s="33">
        <v>0</v>
      </c>
      <c r="V825" s="33">
        <v>2050</v>
      </c>
      <c r="W825" s="4" t="s">
        <v>31</v>
      </c>
      <c r="X825" s="4" t="s">
        <v>42</v>
      </c>
      <c r="Y825" s="33" t="s">
        <v>424</v>
      </c>
      <c r="Z825" s="33" t="s">
        <v>425</v>
      </c>
      <c r="AA825" s="33" t="s">
        <v>42</v>
      </c>
      <c r="AB825" s="33" t="s">
        <v>425</v>
      </c>
      <c r="AC825" s="33" t="s">
        <v>42</v>
      </c>
    </row>
    <row r="826" spans="1:29" ht="65.25" customHeight="1">
      <c r="A826" s="33" t="s">
        <v>143</v>
      </c>
      <c r="B826" s="27" t="s">
        <v>144</v>
      </c>
      <c r="C826" s="4" t="s">
        <v>1919</v>
      </c>
      <c r="D826" s="53" t="s">
        <v>1920</v>
      </c>
      <c r="E826" s="4" t="s">
        <v>145</v>
      </c>
      <c r="F826" s="33" t="s">
        <v>146</v>
      </c>
      <c r="G826" s="4" t="s">
        <v>1963</v>
      </c>
      <c r="H826" s="4" t="s">
        <v>1922</v>
      </c>
      <c r="I826" s="4" t="s">
        <v>1923</v>
      </c>
      <c r="J826" s="4" t="s">
        <v>420</v>
      </c>
      <c r="K826" s="4"/>
      <c r="L826" s="4"/>
      <c r="M826" s="4" t="s">
        <v>421</v>
      </c>
      <c r="N826" s="4" t="s">
        <v>493</v>
      </c>
      <c r="O826" s="4" t="s">
        <v>423</v>
      </c>
      <c r="P826" s="4"/>
      <c r="Q826" s="54" t="s">
        <v>1924</v>
      </c>
      <c r="R826" s="33" t="s">
        <v>32</v>
      </c>
      <c r="S826" s="81">
        <v>3</v>
      </c>
      <c r="T826" s="33">
        <v>2030</v>
      </c>
      <c r="U826" s="33">
        <v>0</v>
      </c>
      <c r="V826" s="33">
        <v>2050</v>
      </c>
      <c r="W826" s="4" t="s">
        <v>31</v>
      </c>
      <c r="X826" s="4" t="s">
        <v>42</v>
      </c>
      <c r="Y826" s="33" t="s">
        <v>424</v>
      </c>
      <c r="Z826" s="33" t="s">
        <v>425</v>
      </c>
      <c r="AA826" s="33" t="s">
        <v>42</v>
      </c>
      <c r="AB826" s="33" t="s">
        <v>425</v>
      </c>
      <c r="AC826" s="33" t="s">
        <v>42</v>
      </c>
    </row>
    <row r="827" spans="1:29" ht="65.25" customHeight="1">
      <c r="A827" s="33" t="s">
        <v>143</v>
      </c>
      <c r="B827" s="27" t="s">
        <v>144</v>
      </c>
      <c r="C827" s="4" t="s">
        <v>1919</v>
      </c>
      <c r="D827" s="53" t="s">
        <v>1920</v>
      </c>
      <c r="E827" s="4" t="s">
        <v>145</v>
      </c>
      <c r="F827" s="33" t="s">
        <v>146</v>
      </c>
      <c r="G827" s="4" t="s">
        <v>1964</v>
      </c>
      <c r="H827" s="4" t="s">
        <v>1922</v>
      </c>
      <c r="I827" s="4" t="s">
        <v>1923</v>
      </c>
      <c r="J827" s="4" t="s">
        <v>420</v>
      </c>
      <c r="K827" s="4"/>
      <c r="L827" s="4"/>
      <c r="M827" s="4" t="s">
        <v>421</v>
      </c>
      <c r="N827" s="4" t="s">
        <v>493</v>
      </c>
      <c r="O827" s="4" t="s">
        <v>423</v>
      </c>
      <c r="P827" s="4"/>
      <c r="Q827" s="54" t="s">
        <v>1924</v>
      </c>
      <c r="R827" s="33" t="s">
        <v>32</v>
      </c>
      <c r="S827" s="81">
        <v>437</v>
      </c>
      <c r="T827" s="33">
        <v>2030</v>
      </c>
      <c r="U827" s="33">
        <v>0</v>
      </c>
      <c r="V827" s="33">
        <v>2050</v>
      </c>
      <c r="W827" s="4" t="s">
        <v>31</v>
      </c>
      <c r="X827" s="4" t="s">
        <v>42</v>
      </c>
      <c r="Y827" s="33" t="s">
        <v>424</v>
      </c>
      <c r="Z827" s="33" t="s">
        <v>425</v>
      </c>
      <c r="AA827" s="33" t="s">
        <v>42</v>
      </c>
      <c r="AB827" s="33" t="s">
        <v>425</v>
      </c>
      <c r="AC827" s="33" t="s">
        <v>42</v>
      </c>
    </row>
    <row r="828" spans="1:29" ht="65.25" customHeight="1">
      <c r="A828" s="33" t="s">
        <v>143</v>
      </c>
      <c r="B828" s="27" t="s">
        <v>144</v>
      </c>
      <c r="C828" s="4" t="s">
        <v>1919</v>
      </c>
      <c r="D828" s="53" t="s">
        <v>1920</v>
      </c>
      <c r="E828" s="4" t="s">
        <v>145</v>
      </c>
      <c r="F828" s="33" t="s">
        <v>146</v>
      </c>
      <c r="G828" s="4" t="s">
        <v>1964</v>
      </c>
      <c r="H828" s="4" t="s">
        <v>1925</v>
      </c>
      <c r="I828" s="4" t="s">
        <v>1923</v>
      </c>
      <c r="J828" s="4" t="s">
        <v>420</v>
      </c>
      <c r="K828" s="4"/>
      <c r="L828" s="4"/>
      <c r="M828" s="4" t="s">
        <v>421</v>
      </c>
      <c r="N828" s="4" t="s">
        <v>423</v>
      </c>
      <c r="O828" s="4"/>
      <c r="P828" s="4"/>
      <c r="Q828" s="56" t="s">
        <v>1926</v>
      </c>
      <c r="R828" s="33" t="s">
        <v>32</v>
      </c>
      <c r="S828" s="81">
        <v>466</v>
      </c>
      <c r="T828" s="33">
        <v>2030</v>
      </c>
      <c r="U828" s="33">
        <v>0</v>
      </c>
      <c r="V828" s="33">
        <v>2050</v>
      </c>
      <c r="W828" s="4" t="s">
        <v>31</v>
      </c>
      <c r="X828" s="4" t="s">
        <v>42</v>
      </c>
      <c r="Y828" s="33" t="s">
        <v>424</v>
      </c>
      <c r="Z828" s="33" t="s">
        <v>425</v>
      </c>
      <c r="AA828" s="33" t="s">
        <v>42</v>
      </c>
      <c r="AB828" s="33" t="s">
        <v>425</v>
      </c>
      <c r="AC828" s="33" t="s">
        <v>42</v>
      </c>
    </row>
    <row r="829" spans="1:29" ht="65.25" customHeight="1">
      <c r="A829" s="33" t="s">
        <v>143</v>
      </c>
      <c r="B829" s="27" t="s">
        <v>144</v>
      </c>
      <c r="C829" s="4" t="s">
        <v>1919</v>
      </c>
      <c r="D829" s="53" t="s">
        <v>1920</v>
      </c>
      <c r="E829" s="4" t="s">
        <v>145</v>
      </c>
      <c r="F829" s="33" t="s">
        <v>146</v>
      </c>
      <c r="G829" s="4" t="s">
        <v>1964</v>
      </c>
      <c r="H829" s="4" t="s">
        <v>1927</v>
      </c>
      <c r="I829" s="4" t="s">
        <v>1928</v>
      </c>
      <c r="J829" s="4" t="s">
        <v>420</v>
      </c>
      <c r="K829" s="4"/>
      <c r="L829" s="4"/>
      <c r="M829" s="4" t="s">
        <v>421</v>
      </c>
      <c r="N829" s="4" t="s">
        <v>423</v>
      </c>
      <c r="O829" s="4"/>
      <c r="P829" s="4"/>
      <c r="Q829" s="57" t="s">
        <v>1929</v>
      </c>
      <c r="R829" s="33" t="s">
        <v>32</v>
      </c>
      <c r="S829" s="81">
        <v>219</v>
      </c>
      <c r="T829" s="33">
        <v>2030</v>
      </c>
      <c r="U829" s="33">
        <v>0</v>
      </c>
      <c r="V829" s="33">
        <v>2050</v>
      </c>
      <c r="W829" s="4" t="s">
        <v>31</v>
      </c>
      <c r="X829" s="4" t="s">
        <v>42</v>
      </c>
      <c r="Y829" s="33" t="s">
        <v>424</v>
      </c>
      <c r="Z829" s="33" t="s">
        <v>425</v>
      </c>
      <c r="AA829" s="33" t="s">
        <v>42</v>
      </c>
      <c r="AB829" s="33" t="s">
        <v>425</v>
      </c>
      <c r="AC829" s="33" t="s">
        <v>42</v>
      </c>
    </row>
    <row r="830" spans="1:29" ht="65.25" customHeight="1">
      <c r="A830" s="33" t="s">
        <v>143</v>
      </c>
      <c r="B830" s="27" t="s">
        <v>144</v>
      </c>
      <c r="C830" s="4" t="s">
        <v>1919</v>
      </c>
      <c r="D830" s="53" t="s">
        <v>1920</v>
      </c>
      <c r="E830" s="4" t="s">
        <v>145</v>
      </c>
      <c r="F830" s="33" t="s">
        <v>146</v>
      </c>
      <c r="G830" s="4" t="s">
        <v>1964</v>
      </c>
      <c r="H830" s="4" t="s">
        <v>1930</v>
      </c>
      <c r="I830" s="4" t="s">
        <v>1931</v>
      </c>
      <c r="J830" s="4" t="s">
        <v>13</v>
      </c>
      <c r="K830" s="4"/>
      <c r="L830" s="4"/>
      <c r="M830" s="4" t="s">
        <v>430</v>
      </c>
      <c r="N830" s="4" t="s">
        <v>429</v>
      </c>
      <c r="O830" s="4"/>
      <c r="P830" s="4"/>
      <c r="Q830" s="57" t="s">
        <v>1932</v>
      </c>
      <c r="R830" s="33" t="s">
        <v>32</v>
      </c>
      <c r="S830" s="81">
        <v>702</v>
      </c>
      <c r="T830" s="33">
        <v>2030</v>
      </c>
      <c r="U830" s="33">
        <v>0</v>
      </c>
      <c r="V830" s="33">
        <v>2050</v>
      </c>
      <c r="W830" s="4" t="s">
        <v>31</v>
      </c>
      <c r="X830" s="4" t="s">
        <v>42</v>
      </c>
      <c r="Y830" s="33" t="s">
        <v>424</v>
      </c>
      <c r="Z830" s="33" t="s">
        <v>425</v>
      </c>
      <c r="AA830" s="33" t="s">
        <v>42</v>
      </c>
      <c r="AB830" s="33" t="s">
        <v>425</v>
      </c>
      <c r="AC830" s="33" t="s">
        <v>42</v>
      </c>
    </row>
    <row r="831" spans="1:29" ht="65.25" customHeight="1">
      <c r="A831" s="33" t="s">
        <v>143</v>
      </c>
      <c r="B831" s="27" t="s">
        <v>144</v>
      </c>
      <c r="C831" s="4" t="s">
        <v>1919</v>
      </c>
      <c r="D831" s="53" t="s">
        <v>1920</v>
      </c>
      <c r="E831" s="4" t="s">
        <v>145</v>
      </c>
      <c r="F831" s="33" t="s">
        <v>146</v>
      </c>
      <c r="G831" s="4" t="s">
        <v>1964</v>
      </c>
      <c r="H831" s="4" t="s">
        <v>1933</v>
      </c>
      <c r="I831" s="4" t="s">
        <v>1934</v>
      </c>
      <c r="J831" s="4" t="s">
        <v>13</v>
      </c>
      <c r="K831" s="4"/>
      <c r="L831" s="4"/>
      <c r="M831" s="4" t="s">
        <v>430</v>
      </c>
      <c r="N831" s="4"/>
      <c r="O831" s="4"/>
      <c r="P831" s="4"/>
      <c r="Q831" s="57" t="s">
        <v>1935</v>
      </c>
      <c r="R831" s="33" t="s">
        <v>32</v>
      </c>
      <c r="S831" s="29">
        <v>0</v>
      </c>
      <c r="T831" s="33">
        <v>2030</v>
      </c>
      <c r="U831" s="35">
        <v>1265</v>
      </c>
      <c r="V831" s="33">
        <v>2050</v>
      </c>
      <c r="W831" s="4" t="s">
        <v>31</v>
      </c>
      <c r="X831" s="4" t="s">
        <v>42</v>
      </c>
      <c r="Y831" s="33" t="s">
        <v>424</v>
      </c>
      <c r="Z831" s="33" t="s">
        <v>425</v>
      </c>
      <c r="AA831" s="33" t="s">
        <v>42</v>
      </c>
      <c r="AB831" s="33" t="s">
        <v>425</v>
      </c>
      <c r="AC831" s="33" t="s">
        <v>42</v>
      </c>
    </row>
    <row r="832" spans="1:29" ht="65.25" customHeight="1">
      <c r="A832" s="33" t="s">
        <v>143</v>
      </c>
      <c r="B832" s="27" t="s">
        <v>144</v>
      </c>
      <c r="C832" s="4" t="s">
        <v>1919</v>
      </c>
      <c r="D832" s="53" t="s">
        <v>1920</v>
      </c>
      <c r="E832" s="4" t="s">
        <v>145</v>
      </c>
      <c r="F832" s="33" t="s">
        <v>146</v>
      </c>
      <c r="G832" s="4" t="s">
        <v>1964</v>
      </c>
      <c r="H832" s="4" t="s">
        <v>1943</v>
      </c>
      <c r="I832" s="4" t="s">
        <v>1937</v>
      </c>
      <c r="J832" s="4" t="s">
        <v>13</v>
      </c>
      <c r="K832" s="4"/>
      <c r="L832" s="4"/>
      <c r="M832" s="4" t="s">
        <v>473</v>
      </c>
      <c r="N832" s="4"/>
      <c r="O832" s="4"/>
      <c r="P832" s="4"/>
      <c r="Q832" s="58" t="s">
        <v>1213</v>
      </c>
      <c r="R832" s="33" t="s">
        <v>32</v>
      </c>
      <c r="S832" s="29">
        <v>0</v>
      </c>
      <c r="T832" s="33">
        <v>2030</v>
      </c>
      <c r="U832" s="33" t="s">
        <v>42</v>
      </c>
      <c r="V832" s="33">
        <v>2050</v>
      </c>
      <c r="W832" s="4" t="s">
        <v>31</v>
      </c>
      <c r="X832" s="4" t="s">
        <v>42</v>
      </c>
      <c r="Y832" s="33" t="s">
        <v>424</v>
      </c>
      <c r="Z832" s="33" t="s">
        <v>425</v>
      </c>
      <c r="AA832" s="33" t="s">
        <v>42</v>
      </c>
      <c r="AB832" s="33" t="s">
        <v>425</v>
      </c>
      <c r="AC832" s="33" t="s">
        <v>42</v>
      </c>
    </row>
    <row r="833" spans="1:29" ht="65.25" customHeight="1">
      <c r="A833" s="33" t="s">
        <v>143</v>
      </c>
      <c r="B833" s="27" t="s">
        <v>144</v>
      </c>
      <c r="C833" s="4" t="s">
        <v>1919</v>
      </c>
      <c r="D833" s="53" t="s">
        <v>1920</v>
      </c>
      <c r="E833" s="4" t="s">
        <v>145</v>
      </c>
      <c r="F833" s="33" t="s">
        <v>146</v>
      </c>
      <c r="G833" s="4" t="s">
        <v>1964</v>
      </c>
      <c r="H833" s="4" t="s">
        <v>1938</v>
      </c>
      <c r="I833" s="4" t="s">
        <v>1939</v>
      </c>
      <c r="J833" s="4" t="s">
        <v>13</v>
      </c>
      <c r="K833" s="4"/>
      <c r="L833" s="4"/>
      <c r="M833" s="4" t="s">
        <v>635</v>
      </c>
      <c r="N833" s="4"/>
      <c r="O833" s="4"/>
      <c r="P833" s="4"/>
      <c r="Q833" s="4" t="s">
        <v>1213</v>
      </c>
      <c r="R833" s="33" t="s">
        <v>32</v>
      </c>
      <c r="S833" s="81">
        <v>47</v>
      </c>
      <c r="T833" s="33">
        <v>2030</v>
      </c>
      <c r="U833" s="33">
        <v>0</v>
      </c>
      <c r="V833" s="33">
        <v>2050</v>
      </c>
      <c r="W833" s="4" t="s">
        <v>31</v>
      </c>
      <c r="X833" s="4" t="s">
        <v>42</v>
      </c>
      <c r="Y833" s="33" t="s">
        <v>424</v>
      </c>
      <c r="Z833" s="33" t="s">
        <v>425</v>
      </c>
      <c r="AA833" s="33" t="s">
        <v>42</v>
      </c>
      <c r="AB833" s="33" t="s">
        <v>425</v>
      </c>
      <c r="AC833" s="33" t="s">
        <v>42</v>
      </c>
    </row>
    <row r="834" spans="1:29" ht="65.25" customHeight="1">
      <c r="A834" s="33" t="s">
        <v>143</v>
      </c>
      <c r="B834" s="27" t="s">
        <v>144</v>
      </c>
      <c r="C834" s="4" t="s">
        <v>1919</v>
      </c>
      <c r="D834" s="53" t="s">
        <v>1920</v>
      </c>
      <c r="E834" s="4" t="s">
        <v>145</v>
      </c>
      <c r="F834" s="33" t="s">
        <v>146</v>
      </c>
      <c r="G834" s="4" t="s">
        <v>1965</v>
      </c>
      <c r="H834" s="4" t="s">
        <v>1922</v>
      </c>
      <c r="I834" s="4" t="s">
        <v>1923</v>
      </c>
      <c r="J834" s="4" t="s">
        <v>420</v>
      </c>
      <c r="K834" s="4"/>
      <c r="L834" s="4"/>
      <c r="M834" s="4" t="s">
        <v>421</v>
      </c>
      <c r="N834" s="4" t="s">
        <v>493</v>
      </c>
      <c r="O834" s="4" t="s">
        <v>423</v>
      </c>
      <c r="P834" s="4"/>
      <c r="Q834" s="54" t="s">
        <v>1924</v>
      </c>
      <c r="R834" s="33" t="s">
        <v>32</v>
      </c>
      <c r="S834" s="81">
        <v>33</v>
      </c>
      <c r="T834" s="33">
        <v>2030</v>
      </c>
      <c r="U834" s="33">
        <v>0</v>
      </c>
      <c r="V834" s="33">
        <v>2050</v>
      </c>
      <c r="W834" s="4" t="s">
        <v>31</v>
      </c>
      <c r="X834" s="4" t="s">
        <v>42</v>
      </c>
      <c r="Y834" s="33" t="s">
        <v>424</v>
      </c>
      <c r="Z834" s="33" t="s">
        <v>425</v>
      </c>
      <c r="AA834" s="33" t="s">
        <v>42</v>
      </c>
      <c r="AB834" s="33" t="s">
        <v>425</v>
      </c>
      <c r="AC834" s="33" t="s">
        <v>42</v>
      </c>
    </row>
    <row r="835" spans="1:29" ht="65.25" customHeight="1">
      <c r="A835" s="4" t="s">
        <v>246</v>
      </c>
      <c r="B835" s="39" t="s">
        <v>247</v>
      </c>
      <c r="C835" s="4"/>
      <c r="D835" s="4"/>
      <c r="E835" s="4" t="s">
        <v>248</v>
      </c>
      <c r="F835" s="33" t="s">
        <v>248</v>
      </c>
      <c r="G835" s="4" t="s">
        <v>392</v>
      </c>
      <c r="H835" s="33" t="s">
        <v>1966</v>
      </c>
      <c r="I835" s="4" t="s">
        <v>1967</v>
      </c>
      <c r="J835" s="4" t="s">
        <v>13</v>
      </c>
      <c r="K835" s="4"/>
      <c r="L835" s="4"/>
      <c r="M835" s="4" t="s">
        <v>428</v>
      </c>
      <c r="N835" s="4" t="s">
        <v>429</v>
      </c>
      <c r="O835" s="4"/>
      <c r="P835" s="4"/>
      <c r="Q835" s="60" t="s">
        <v>1968</v>
      </c>
      <c r="R835" s="33" t="s">
        <v>32</v>
      </c>
      <c r="S835" s="35">
        <f>1600*Lists!$Z$2</f>
        <v>1451.5008</v>
      </c>
      <c r="T835" s="33">
        <v>2030</v>
      </c>
      <c r="U835" s="33" t="s">
        <v>42</v>
      </c>
      <c r="V835" s="33" t="s">
        <v>42</v>
      </c>
      <c r="W835" s="33" t="s">
        <v>42</v>
      </c>
      <c r="X835" s="33" t="s">
        <v>42</v>
      </c>
      <c r="Y835" s="33" t="s">
        <v>424</v>
      </c>
      <c r="Z835" s="33" t="s">
        <v>425</v>
      </c>
      <c r="AA835" s="33" t="s">
        <v>42</v>
      </c>
      <c r="AB835" s="33" t="s">
        <v>425</v>
      </c>
      <c r="AC835" s="33" t="s">
        <v>42</v>
      </c>
    </row>
    <row r="836" spans="1:29" ht="65.25" customHeight="1">
      <c r="A836" s="4" t="s">
        <v>246</v>
      </c>
      <c r="B836" s="39" t="s">
        <v>247</v>
      </c>
      <c r="C836" s="4"/>
      <c r="D836" s="4"/>
      <c r="E836" s="4" t="s">
        <v>248</v>
      </c>
      <c r="F836" s="33" t="s">
        <v>248</v>
      </c>
      <c r="G836" s="4" t="s">
        <v>392</v>
      </c>
      <c r="H836" s="33" t="s">
        <v>1969</v>
      </c>
      <c r="I836" s="4" t="s">
        <v>1970</v>
      </c>
      <c r="J836" s="4" t="s">
        <v>13</v>
      </c>
      <c r="K836" s="4"/>
      <c r="L836" s="4"/>
      <c r="M836" s="4" t="s">
        <v>473</v>
      </c>
      <c r="N836" s="4"/>
      <c r="O836" s="4"/>
      <c r="P836" s="4"/>
      <c r="Q836" s="60" t="s">
        <v>1968</v>
      </c>
      <c r="R836" s="33" t="s">
        <v>32</v>
      </c>
      <c r="S836" s="35">
        <f>1600*Lists!$Z$2</f>
        <v>1451.5008</v>
      </c>
      <c r="T836" s="33">
        <v>2030</v>
      </c>
      <c r="U836" s="33" t="s">
        <v>42</v>
      </c>
      <c r="V836" s="33" t="s">
        <v>42</v>
      </c>
      <c r="W836" s="33" t="s">
        <v>42</v>
      </c>
      <c r="X836" s="33" t="s">
        <v>42</v>
      </c>
      <c r="Y836" s="33" t="s">
        <v>424</v>
      </c>
      <c r="Z836" s="33" t="s">
        <v>425</v>
      </c>
      <c r="AA836" s="33" t="s">
        <v>42</v>
      </c>
      <c r="AB836" s="33" t="s">
        <v>425</v>
      </c>
      <c r="AC836" s="33" t="s">
        <v>42</v>
      </c>
    </row>
    <row r="837" spans="1:29" ht="65.25" customHeight="1">
      <c r="A837" s="4" t="s">
        <v>246</v>
      </c>
      <c r="B837" s="39" t="s">
        <v>247</v>
      </c>
      <c r="C837" s="4"/>
      <c r="D837" s="4"/>
      <c r="E837" s="4" t="s">
        <v>248</v>
      </c>
      <c r="F837" s="33" t="s">
        <v>248</v>
      </c>
      <c r="G837" s="4" t="s">
        <v>392</v>
      </c>
      <c r="H837" s="33" t="s">
        <v>1971</v>
      </c>
      <c r="I837" s="4" t="s">
        <v>1972</v>
      </c>
      <c r="J837" s="4" t="s">
        <v>420</v>
      </c>
      <c r="K837" s="4"/>
      <c r="L837" s="4"/>
      <c r="M837" s="4" t="s">
        <v>421</v>
      </c>
      <c r="N837" s="4"/>
      <c r="O837" s="4"/>
      <c r="P837" s="4"/>
      <c r="Q837" s="60" t="s">
        <v>1968</v>
      </c>
      <c r="R837" s="33" t="s">
        <v>32</v>
      </c>
      <c r="S837" s="35">
        <f>1200*Lists!Z2</f>
        <v>1088.6256000000001</v>
      </c>
      <c r="T837" s="33">
        <v>2030</v>
      </c>
      <c r="U837" s="33" t="s">
        <v>42</v>
      </c>
      <c r="V837" s="33" t="s">
        <v>42</v>
      </c>
      <c r="W837" s="33" t="s">
        <v>42</v>
      </c>
      <c r="X837" s="33" t="s">
        <v>42</v>
      </c>
      <c r="Y837" s="33" t="s">
        <v>424</v>
      </c>
      <c r="Z837" s="33" t="s">
        <v>425</v>
      </c>
      <c r="AA837" s="33" t="s">
        <v>42</v>
      </c>
      <c r="AB837" s="33" t="s">
        <v>425</v>
      </c>
      <c r="AC837" s="33" t="s">
        <v>42</v>
      </c>
    </row>
    <row r="838" spans="1:29" ht="65.25" customHeight="1">
      <c r="A838" s="4" t="s">
        <v>246</v>
      </c>
      <c r="B838" s="37" t="s">
        <v>247</v>
      </c>
      <c r="C838" s="4"/>
      <c r="D838" s="4"/>
      <c r="E838" s="4" t="s">
        <v>248</v>
      </c>
      <c r="F838" s="33" t="s">
        <v>248</v>
      </c>
      <c r="G838" s="4" t="s">
        <v>392</v>
      </c>
      <c r="H838" s="33" t="s">
        <v>1973</v>
      </c>
      <c r="I838" s="4" t="s">
        <v>1974</v>
      </c>
      <c r="J838" s="4" t="s">
        <v>420</v>
      </c>
      <c r="K838" s="4"/>
      <c r="L838" s="4"/>
      <c r="M838" s="4" t="s">
        <v>461</v>
      </c>
      <c r="N838" s="4" t="s">
        <v>493</v>
      </c>
      <c r="O838" s="4"/>
      <c r="P838" s="4"/>
      <c r="Q838" s="60" t="s">
        <v>1968</v>
      </c>
      <c r="R838" s="33" t="s">
        <v>32</v>
      </c>
      <c r="S838" s="35">
        <f>1800*Lists!Z2</f>
        <v>1632.9384</v>
      </c>
      <c r="T838" s="33">
        <v>2030</v>
      </c>
      <c r="U838" s="33" t="s">
        <v>42</v>
      </c>
      <c r="V838" s="33" t="s">
        <v>42</v>
      </c>
      <c r="W838" s="33" t="s">
        <v>42</v>
      </c>
      <c r="X838" s="33" t="s">
        <v>42</v>
      </c>
      <c r="Y838" s="33" t="s">
        <v>424</v>
      </c>
      <c r="Z838" s="33" t="s">
        <v>425</v>
      </c>
      <c r="AA838" s="33" t="s">
        <v>42</v>
      </c>
      <c r="AB838" s="33" t="s">
        <v>425</v>
      </c>
      <c r="AC838" s="33" t="s">
        <v>42</v>
      </c>
    </row>
    <row r="839" spans="1:29" ht="65.25" customHeight="1">
      <c r="A839" s="4" t="s">
        <v>246</v>
      </c>
      <c r="B839" s="39" t="s">
        <v>247</v>
      </c>
      <c r="C839" s="4"/>
      <c r="D839" s="4"/>
      <c r="E839" s="4" t="s">
        <v>248</v>
      </c>
      <c r="F839" s="33" t="s">
        <v>248</v>
      </c>
      <c r="G839" s="4" t="s">
        <v>392</v>
      </c>
      <c r="H839" s="33" t="s">
        <v>1975</v>
      </c>
      <c r="I839" s="4" t="s">
        <v>1974</v>
      </c>
      <c r="J839" s="4" t="s">
        <v>13</v>
      </c>
      <c r="K839" s="4"/>
      <c r="L839" s="4"/>
      <c r="M839" s="4" t="s">
        <v>527</v>
      </c>
      <c r="N839" s="4"/>
      <c r="O839" s="4"/>
      <c r="P839" s="4"/>
      <c r="Q839" s="60" t="s">
        <v>1968</v>
      </c>
      <c r="R839" s="33" t="s">
        <v>32</v>
      </c>
      <c r="S839" s="35">
        <f>100*Lists!Z2</f>
        <v>90.718800000000002</v>
      </c>
      <c r="T839" s="33">
        <v>2030</v>
      </c>
      <c r="U839" s="35">
        <f>500*Lists!Z2</f>
        <v>453.59399999999999</v>
      </c>
      <c r="V839" s="33" t="s">
        <v>469</v>
      </c>
      <c r="W839" s="33" t="s">
        <v>42</v>
      </c>
      <c r="X839" s="33" t="s">
        <v>42</v>
      </c>
      <c r="Y839" s="33" t="s">
        <v>424</v>
      </c>
      <c r="Z839" s="33" t="s">
        <v>425</v>
      </c>
      <c r="AA839" s="33" t="s">
        <v>42</v>
      </c>
      <c r="AB839" s="33" t="s">
        <v>425</v>
      </c>
      <c r="AC839" s="33" t="s">
        <v>42</v>
      </c>
    </row>
    <row r="840" spans="1:29" ht="65.25" customHeight="1">
      <c r="A840" s="4" t="s">
        <v>246</v>
      </c>
      <c r="B840" s="37" t="s">
        <v>247</v>
      </c>
      <c r="C840" s="4"/>
      <c r="D840" s="4"/>
      <c r="E840" s="4" t="s">
        <v>248</v>
      </c>
      <c r="F840" s="33" t="s">
        <v>248</v>
      </c>
      <c r="G840" s="4" t="s">
        <v>392</v>
      </c>
      <c r="H840" s="33" t="s">
        <v>1976</v>
      </c>
      <c r="I840" s="4" t="s">
        <v>1974</v>
      </c>
      <c r="J840" s="4" t="s">
        <v>17</v>
      </c>
      <c r="K840" s="4"/>
      <c r="L840" s="4"/>
      <c r="M840" s="4" t="s">
        <v>528</v>
      </c>
      <c r="N840" s="4"/>
      <c r="O840" s="4"/>
      <c r="P840" s="4"/>
      <c r="Q840" s="60" t="s">
        <v>1968</v>
      </c>
      <c r="R840" s="33" t="s">
        <v>32</v>
      </c>
      <c r="S840" s="35">
        <f>1800*Lists!Z2</f>
        <v>1632.9384</v>
      </c>
      <c r="T840" s="33">
        <v>2030</v>
      </c>
      <c r="U840" s="33" t="s">
        <v>42</v>
      </c>
      <c r="V840" s="33" t="s">
        <v>42</v>
      </c>
      <c r="W840" s="33" t="s">
        <v>42</v>
      </c>
      <c r="X840" s="33" t="s">
        <v>42</v>
      </c>
      <c r="Y840" s="33" t="s">
        <v>424</v>
      </c>
      <c r="Z840" s="33" t="s">
        <v>425</v>
      </c>
      <c r="AA840" s="33" t="s">
        <v>42</v>
      </c>
      <c r="AB840" s="33" t="s">
        <v>425</v>
      </c>
      <c r="AC840" s="33" t="s">
        <v>42</v>
      </c>
    </row>
    <row r="841" spans="1:29" ht="65.25" customHeight="1">
      <c r="A841" s="4" t="s">
        <v>246</v>
      </c>
      <c r="B841" s="37" t="s">
        <v>247</v>
      </c>
      <c r="C841" s="4"/>
      <c r="D841" s="4"/>
      <c r="E841" s="4" t="s">
        <v>248</v>
      </c>
      <c r="F841" s="33" t="s">
        <v>248</v>
      </c>
      <c r="G841" s="4" t="s">
        <v>392</v>
      </c>
      <c r="H841" s="33" t="s">
        <v>1977</v>
      </c>
      <c r="I841" s="4" t="s">
        <v>1978</v>
      </c>
      <c r="J841" s="4" t="s">
        <v>420</v>
      </c>
      <c r="K841" s="4"/>
      <c r="L841" s="4"/>
      <c r="M841" s="4" t="s">
        <v>521</v>
      </c>
      <c r="N841" s="4"/>
      <c r="O841" s="4"/>
      <c r="P841" s="4"/>
      <c r="Q841" s="60" t="s">
        <v>1968</v>
      </c>
      <c r="R841" s="33" t="s">
        <v>42</v>
      </c>
      <c r="S841" s="33" t="s">
        <v>32</v>
      </c>
      <c r="T841" s="35" t="s">
        <v>42</v>
      </c>
      <c r="U841" s="33" t="s">
        <v>42</v>
      </c>
      <c r="V841" s="33" t="s">
        <v>42</v>
      </c>
      <c r="W841" s="33" t="s">
        <v>42</v>
      </c>
      <c r="X841" s="33" t="s">
        <v>42</v>
      </c>
      <c r="Y841" s="33" t="s">
        <v>424</v>
      </c>
      <c r="Z841" s="33" t="s">
        <v>425</v>
      </c>
      <c r="AA841" s="33" t="s">
        <v>42</v>
      </c>
      <c r="AB841" s="33" t="s">
        <v>425</v>
      </c>
      <c r="AC841" s="33" t="s">
        <v>42</v>
      </c>
    </row>
    <row r="842" spans="1:29" ht="65.25" customHeight="1">
      <c r="A842" s="4" t="s">
        <v>246</v>
      </c>
      <c r="B842" s="37" t="s">
        <v>247</v>
      </c>
      <c r="C842" s="4"/>
      <c r="D842" s="4"/>
      <c r="E842" s="4" t="s">
        <v>248</v>
      </c>
      <c r="F842" s="33" t="s">
        <v>248</v>
      </c>
      <c r="G842" s="4" t="s">
        <v>392</v>
      </c>
      <c r="H842" s="33" t="s">
        <v>1979</v>
      </c>
      <c r="I842" s="4" t="s">
        <v>1978</v>
      </c>
      <c r="J842" s="4" t="s">
        <v>420</v>
      </c>
      <c r="K842" s="4"/>
      <c r="L842" s="4"/>
      <c r="M842" s="4" t="s">
        <v>461</v>
      </c>
      <c r="N842" s="4"/>
      <c r="O842" s="4"/>
      <c r="P842" s="4"/>
      <c r="Q842" s="60" t="s">
        <v>1968</v>
      </c>
      <c r="R842" s="33" t="s">
        <v>32</v>
      </c>
      <c r="S842" s="35">
        <f>900*Lists!Z2</f>
        <v>816.4692</v>
      </c>
      <c r="T842" s="33">
        <v>2030</v>
      </c>
      <c r="U842" s="33" t="s">
        <v>42</v>
      </c>
      <c r="V842" s="33" t="s">
        <v>42</v>
      </c>
      <c r="W842" s="33" t="s">
        <v>42</v>
      </c>
      <c r="X842" s="33" t="s">
        <v>42</v>
      </c>
      <c r="Y842" s="33" t="s">
        <v>424</v>
      </c>
      <c r="Z842" s="33" t="s">
        <v>425</v>
      </c>
      <c r="AA842" s="33" t="s">
        <v>42</v>
      </c>
      <c r="AB842" s="33" t="s">
        <v>425</v>
      </c>
      <c r="AC842" s="33" t="s">
        <v>42</v>
      </c>
    </row>
    <row r="843" spans="1:29" ht="65.25" customHeight="1">
      <c r="A843" s="4" t="s">
        <v>246</v>
      </c>
      <c r="B843" s="37" t="s">
        <v>247</v>
      </c>
      <c r="C843" s="4"/>
      <c r="D843" s="4"/>
      <c r="E843" s="4" t="s">
        <v>248</v>
      </c>
      <c r="F843" s="33" t="s">
        <v>248</v>
      </c>
      <c r="G843" s="4" t="s">
        <v>392</v>
      </c>
      <c r="H843" s="33" t="s">
        <v>1980</v>
      </c>
      <c r="I843" s="4" t="s">
        <v>1978</v>
      </c>
      <c r="J843" s="4" t="s">
        <v>17</v>
      </c>
      <c r="K843" s="4" t="s">
        <v>420</v>
      </c>
      <c r="L843" s="4"/>
      <c r="M843" s="4" t="s">
        <v>528</v>
      </c>
      <c r="N843" s="4" t="s">
        <v>423</v>
      </c>
      <c r="O843" s="4"/>
      <c r="P843" s="4"/>
      <c r="Q843" s="60" t="s">
        <v>1968</v>
      </c>
      <c r="R843" s="33" t="s">
        <v>42</v>
      </c>
      <c r="S843" s="33" t="s">
        <v>32</v>
      </c>
      <c r="T843" s="35" t="s">
        <v>42</v>
      </c>
      <c r="U843" s="33" t="s">
        <v>42</v>
      </c>
      <c r="V843" s="33" t="s">
        <v>42</v>
      </c>
      <c r="W843" s="33" t="s">
        <v>42</v>
      </c>
      <c r="X843" s="33" t="s">
        <v>42</v>
      </c>
      <c r="Y843" s="33" t="s">
        <v>424</v>
      </c>
      <c r="Z843" s="33" t="s">
        <v>425</v>
      </c>
      <c r="AA843" s="33" t="s">
        <v>42</v>
      </c>
      <c r="AB843" s="33" t="s">
        <v>425</v>
      </c>
      <c r="AC843" s="33" t="s">
        <v>42</v>
      </c>
    </row>
    <row r="844" spans="1:29" ht="65.25" customHeight="1">
      <c r="A844" s="4" t="s">
        <v>246</v>
      </c>
      <c r="B844" s="39" t="s">
        <v>247</v>
      </c>
      <c r="C844" s="4"/>
      <c r="D844" s="4"/>
      <c r="E844" s="4" t="s">
        <v>248</v>
      </c>
      <c r="F844" s="33" t="s">
        <v>248</v>
      </c>
      <c r="G844" s="4" t="s">
        <v>392</v>
      </c>
      <c r="H844" s="33" t="s">
        <v>1981</v>
      </c>
      <c r="I844" s="4" t="s">
        <v>1970</v>
      </c>
      <c r="J844" s="4" t="s">
        <v>13</v>
      </c>
      <c r="K844" s="4"/>
      <c r="L844" s="4"/>
      <c r="M844" s="4" t="s">
        <v>527</v>
      </c>
      <c r="N844" s="4"/>
      <c r="O844" s="4"/>
      <c r="P844" s="4"/>
      <c r="Q844" s="60" t="s">
        <v>1968</v>
      </c>
      <c r="R844" s="33" t="s">
        <v>32</v>
      </c>
      <c r="S844" s="35">
        <f>500*Lists!Z2</f>
        <v>453.59399999999999</v>
      </c>
      <c r="T844" s="33">
        <v>2030</v>
      </c>
      <c r="U844" s="33" t="s">
        <v>42</v>
      </c>
      <c r="V844" s="33" t="s">
        <v>42</v>
      </c>
      <c r="W844" s="33" t="s">
        <v>42</v>
      </c>
      <c r="X844" s="33" t="s">
        <v>42</v>
      </c>
      <c r="Y844" s="33" t="s">
        <v>424</v>
      </c>
      <c r="Z844" s="33" t="s">
        <v>425</v>
      </c>
      <c r="AA844" s="33" t="s">
        <v>42</v>
      </c>
      <c r="AB844" s="33" t="s">
        <v>425</v>
      </c>
      <c r="AC844" s="33" t="s">
        <v>42</v>
      </c>
    </row>
    <row r="845" spans="1:29" ht="65.25" customHeight="1">
      <c r="A845" s="4" t="s">
        <v>246</v>
      </c>
      <c r="B845" s="37" t="s">
        <v>247</v>
      </c>
      <c r="C845" s="4"/>
      <c r="D845" s="4"/>
      <c r="E845" s="4" t="s">
        <v>248</v>
      </c>
      <c r="F845" s="33" t="s">
        <v>248</v>
      </c>
      <c r="G845" s="4" t="s">
        <v>392</v>
      </c>
      <c r="H845" s="33" t="s">
        <v>1982</v>
      </c>
      <c r="I845" s="4" t="s">
        <v>1983</v>
      </c>
      <c r="J845" s="4" t="s">
        <v>16</v>
      </c>
      <c r="K845" s="4"/>
      <c r="L845" s="4"/>
      <c r="M845" s="4" t="s">
        <v>466</v>
      </c>
      <c r="N845" s="4"/>
      <c r="O845" s="4"/>
      <c r="P845" s="4"/>
      <c r="Q845" s="60" t="s">
        <v>1968</v>
      </c>
      <c r="R845" s="33" t="s">
        <v>32</v>
      </c>
      <c r="S845" s="35">
        <f>10*Lists!Z2</f>
        <v>9.0718800000000002</v>
      </c>
      <c r="T845" s="33">
        <v>2030</v>
      </c>
      <c r="U845" s="33" t="s">
        <v>42</v>
      </c>
      <c r="V845" s="33" t="s">
        <v>42</v>
      </c>
      <c r="W845" s="33" t="s">
        <v>42</v>
      </c>
      <c r="X845" s="33" t="s">
        <v>42</v>
      </c>
      <c r="Y845" s="33" t="s">
        <v>424</v>
      </c>
      <c r="Z845" s="33" t="s">
        <v>425</v>
      </c>
      <c r="AA845" s="33" t="s">
        <v>42</v>
      </c>
      <c r="AB845" s="33" t="s">
        <v>425</v>
      </c>
      <c r="AC845" s="33" t="s">
        <v>42</v>
      </c>
    </row>
    <row r="846" spans="1:29" ht="65.25" customHeight="1">
      <c r="A846" s="4" t="s">
        <v>246</v>
      </c>
      <c r="B846" s="37" t="s">
        <v>247</v>
      </c>
      <c r="C846" s="4"/>
      <c r="D846" s="4"/>
      <c r="E846" s="4" t="s">
        <v>248</v>
      </c>
      <c r="F846" s="33" t="s">
        <v>248</v>
      </c>
      <c r="G846" s="4" t="s">
        <v>392</v>
      </c>
      <c r="H846" s="33" t="s">
        <v>1984</v>
      </c>
      <c r="I846" s="4" t="s">
        <v>1983</v>
      </c>
      <c r="J846" s="4" t="s">
        <v>557</v>
      </c>
      <c r="K846" s="4"/>
      <c r="L846" s="4"/>
      <c r="M846" s="4" t="s">
        <v>789</v>
      </c>
      <c r="N846" s="4" t="s">
        <v>601</v>
      </c>
      <c r="O846" s="4"/>
      <c r="P846" s="4"/>
      <c r="Q846" s="60" t="s">
        <v>1968</v>
      </c>
      <c r="R846" s="33" t="s">
        <v>32</v>
      </c>
      <c r="S846" s="35">
        <f>10*Lists!Z2</f>
        <v>9.0718800000000002</v>
      </c>
      <c r="T846" s="33">
        <v>2030</v>
      </c>
      <c r="U846" s="33" t="s">
        <v>42</v>
      </c>
      <c r="V846" s="33" t="s">
        <v>42</v>
      </c>
      <c r="W846" s="33" t="s">
        <v>42</v>
      </c>
      <c r="X846" s="33" t="s">
        <v>42</v>
      </c>
      <c r="Y846" s="33" t="s">
        <v>424</v>
      </c>
      <c r="Z846" s="33" t="s">
        <v>425</v>
      </c>
      <c r="AA846" s="33" t="s">
        <v>42</v>
      </c>
      <c r="AB846" s="33" t="s">
        <v>425</v>
      </c>
      <c r="AC846" s="33" t="s">
        <v>42</v>
      </c>
    </row>
    <row r="847" spans="1:29" ht="65.25" customHeight="1">
      <c r="A847" s="4" t="s">
        <v>246</v>
      </c>
      <c r="B847" s="37" t="s">
        <v>247</v>
      </c>
      <c r="C847" s="4"/>
      <c r="D847" s="4"/>
      <c r="E847" s="4" t="s">
        <v>248</v>
      </c>
      <c r="F847" s="33" t="s">
        <v>248</v>
      </c>
      <c r="G847" s="4" t="s">
        <v>392</v>
      </c>
      <c r="H847" s="33" t="s">
        <v>1985</v>
      </c>
      <c r="I847" s="4" t="s">
        <v>1983</v>
      </c>
      <c r="J847" s="4" t="s">
        <v>420</v>
      </c>
      <c r="K847" s="4"/>
      <c r="L847" s="4"/>
      <c r="M847" s="4" t="s">
        <v>423</v>
      </c>
      <c r="N847" s="4" t="s">
        <v>825</v>
      </c>
      <c r="O847" s="4"/>
      <c r="P847" s="4"/>
      <c r="Q847" s="60" t="s">
        <v>1968</v>
      </c>
      <c r="R847" s="33" t="s">
        <v>42</v>
      </c>
      <c r="S847" s="33" t="s">
        <v>32</v>
      </c>
      <c r="T847" s="35" t="s">
        <v>42</v>
      </c>
      <c r="U847" s="33" t="s">
        <v>42</v>
      </c>
      <c r="V847" s="33" t="s">
        <v>42</v>
      </c>
      <c r="W847" s="33" t="s">
        <v>42</v>
      </c>
      <c r="X847" s="33" t="s">
        <v>42</v>
      </c>
      <c r="Y847" s="33" t="s">
        <v>424</v>
      </c>
      <c r="Z847" s="33" t="s">
        <v>425</v>
      </c>
      <c r="AA847" s="33" t="s">
        <v>42</v>
      </c>
      <c r="AB847" s="33" t="s">
        <v>425</v>
      </c>
      <c r="AC847" s="33" t="s">
        <v>42</v>
      </c>
    </row>
    <row r="848" spans="1:29" ht="65.25" customHeight="1">
      <c r="A848" s="4" t="s">
        <v>246</v>
      </c>
      <c r="B848" s="37" t="s">
        <v>247</v>
      </c>
      <c r="C848" s="4"/>
      <c r="D848" s="4"/>
      <c r="E848" s="4" t="s">
        <v>248</v>
      </c>
      <c r="F848" s="33" t="s">
        <v>248</v>
      </c>
      <c r="G848" s="4" t="s">
        <v>392</v>
      </c>
      <c r="H848" s="33" t="s">
        <v>1986</v>
      </c>
      <c r="I848" s="4" t="s">
        <v>1983</v>
      </c>
      <c r="J848" s="4" t="s">
        <v>18</v>
      </c>
      <c r="K848" s="4"/>
      <c r="L848" s="4"/>
      <c r="M848" s="4" t="s">
        <v>440</v>
      </c>
      <c r="N848" s="4"/>
      <c r="O848" s="4"/>
      <c r="P848" s="4"/>
      <c r="Q848" s="60" t="s">
        <v>1968</v>
      </c>
      <c r="R848" s="33" t="s">
        <v>32</v>
      </c>
      <c r="S848" s="35">
        <f>10*Lists!Z2</f>
        <v>9.0718800000000002</v>
      </c>
      <c r="T848" s="33" t="s">
        <v>469</v>
      </c>
      <c r="U848" s="33" t="s">
        <v>42</v>
      </c>
      <c r="V848" s="33" t="s">
        <v>42</v>
      </c>
      <c r="W848" s="33" t="s">
        <v>42</v>
      </c>
      <c r="X848" s="33" t="s">
        <v>42</v>
      </c>
      <c r="Y848" s="33" t="s">
        <v>424</v>
      </c>
      <c r="Z848" s="33" t="s">
        <v>425</v>
      </c>
      <c r="AA848" s="33" t="s">
        <v>42</v>
      </c>
      <c r="AB848" s="33" t="s">
        <v>425</v>
      </c>
      <c r="AC848" s="33" t="s">
        <v>42</v>
      </c>
    </row>
    <row r="849" spans="1:29" ht="65.25" customHeight="1">
      <c r="A849" s="4" t="s">
        <v>171</v>
      </c>
      <c r="B849" s="37" t="s">
        <v>172</v>
      </c>
      <c r="C849" s="4"/>
      <c r="D849" s="4"/>
      <c r="E849" s="4" t="s">
        <v>173</v>
      </c>
      <c r="F849" s="4" t="s">
        <v>173</v>
      </c>
      <c r="G849" s="33" t="s">
        <v>42</v>
      </c>
      <c r="H849" s="33" t="s">
        <v>1987</v>
      </c>
      <c r="I849" s="4" t="s">
        <v>815</v>
      </c>
      <c r="J849" s="4" t="s">
        <v>16</v>
      </c>
      <c r="K849" s="4"/>
      <c r="L849" s="4"/>
      <c r="M849" s="4" t="s">
        <v>547</v>
      </c>
      <c r="N849" s="4" t="s">
        <v>458</v>
      </c>
      <c r="O849" s="4" t="s">
        <v>452</v>
      </c>
      <c r="P849" s="4"/>
      <c r="Q849" s="33" t="s">
        <v>1988</v>
      </c>
      <c r="R849" s="33" t="s">
        <v>32</v>
      </c>
      <c r="S849" s="35">
        <v>6595</v>
      </c>
      <c r="T849" s="33" t="s">
        <v>561</v>
      </c>
      <c r="U849" s="35" t="s">
        <v>42</v>
      </c>
      <c r="V849" s="33" t="s">
        <v>42</v>
      </c>
      <c r="W849" s="4" t="s">
        <v>674</v>
      </c>
      <c r="X849" s="4" t="s">
        <v>42</v>
      </c>
      <c r="Y849" s="33" t="s">
        <v>424</v>
      </c>
      <c r="Z849" s="33" t="s">
        <v>425</v>
      </c>
      <c r="AA849" s="33" t="s">
        <v>42</v>
      </c>
      <c r="AB849" s="33" t="s">
        <v>425</v>
      </c>
      <c r="AC849" s="33" t="s">
        <v>42</v>
      </c>
    </row>
    <row r="850" spans="1:29" ht="65.25" customHeight="1">
      <c r="A850" s="4" t="s">
        <v>393</v>
      </c>
      <c r="B850" s="16" t="s">
        <v>394</v>
      </c>
      <c r="C850" s="4"/>
      <c r="D850" s="4"/>
      <c r="E850" s="4" t="s">
        <v>395</v>
      </c>
      <c r="F850" s="4" t="s">
        <v>395</v>
      </c>
      <c r="G850" s="33" t="s">
        <v>42</v>
      </c>
      <c r="H850" s="33" t="s">
        <v>1989</v>
      </c>
      <c r="I850" s="4" t="s">
        <v>1990</v>
      </c>
      <c r="J850" s="4" t="s">
        <v>13</v>
      </c>
      <c r="K850" s="4"/>
      <c r="L850" s="4"/>
      <c r="M850" s="4" t="s">
        <v>488</v>
      </c>
      <c r="N850" s="4"/>
      <c r="O850" s="4"/>
      <c r="P850" s="4"/>
      <c r="Q850" s="33" t="s">
        <v>1991</v>
      </c>
      <c r="R850" s="33" t="s">
        <v>32</v>
      </c>
      <c r="S850" s="35">
        <v>2457</v>
      </c>
      <c r="T850" s="33" t="s">
        <v>707</v>
      </c>
      <c r="U850" s="35">
        <v>24567</v>
      </c>
      <c r="V850" s="33">
        <v>2045</v>
      </c>
      <c r="W850" s="4" t="s">
        <v>31</v>
      </c>
      <c r="X850" s="4" t="s">
        <v>674</v>
      </c>
      <c r="Y850" s="33" t="s">
        <v>424</v>
      </c>
      <c r="Z850" s="33" t="s">
        <v>425</v>
      </c>
      <c r="AA850" s="33" t="s">
        <v>42</v>
      </c>
      <c r="AB850" s="33" t="s">
        <v>425</v>
      </c>
      <c r="AC850" s="33" t="s">
        <v>42</v>
      </c>
    </row>
    <row r="851" spans="1:29" ht="65.25" customHeight="1">
      <c r="A851" s="4" t="s">
        <v>393</v>
      </c>
      <c r="B851" s="16" t="s">
        <v>394</v>
      </c>
      <c r="C851" s="4"/>
      <c r="D851" s="4"/>
      <c r="E851" s="4" t="s">
        <v>395</v>
      </c>
      <c r="F851" s="4" t="s">
        <v>395</v>
      </c>
      <c r="G851" s="33" t="s">
        <v>42</v>
      </c>
      <c r="H851" s="33" t="s">
        <v>1992</v>
      </c>
      <c r="I851" s="4" t="s">
        <v>1993</v>
      </c>
      <c r="J851" s="4" t="s">
        <v>420</v>
      </c>
      <c r="K851" s="4"/>
      <c r="L851" s="4"/>
      <c r="M851" s="4" t="s">
        <v>435</v>
      </c>
      <c r="N851" s="4"/>
      <c r="O851" s="4"/>
      <c r="P851" s="4"/>
      <c r="Q851" s="33" t="s">
        <v>1991</v>
      </c>
      <c r="R851" s="33" t="s">
        <v>32</v>
      </c>
      <c r="S851" s="35">
        <v>614</v>
      </c>
      <c r="T851" s="33" t="s">
        <v>707</v>
      </c>
      <c r="U851" s="35">
        <v>6142</v>
      </c>
      <c r="V851" s="33">
        <v>2045</v>
      </c>
      <c r="W851" s="4" t="s">
        <v>32</v>
      </c>
      <c r="X851" s="4" t="s">
        <v>42</v>
      </c>
      <c r="Y851" s="33" t="s">
        <v>424</v>
      </c>
      <c r="Z851" s="33" t="s">
        <v>425</v>
      </c>
      <c r="AA851" s="33" t="s">
        <v>42</v>
      </c>
      <c r="AB851" s="33" t="s">
        <v>425</v>
      </c>
      <c r="AC851" s="33" t="s">
        <v>42</v>
      </c>
    </row>
    <row r="852" spans="1:29" ht="65.25" customHeight="1">
      <c r="A852" s="4" t="s">
        <v>393</v>
      </c>
      <c r="B852" s="16" t="s">
        <v>394</v>
      </c>
      <c r="C852" s="4"/>
      <c r="D852" s="4"/>
      <c r="E852" s="4" t="s">
        <v>395</v>
      </c>
      <c r="F852" s="4" t="s">
        <v>395</v>
      </c>
      <c r="G852" s="33" t="s">
        <v>42</v>
      </c>
      <c r="H852" s="33" t="s">
        <v>1994</v>
      </c>
      <c r="I852" s="4" t="s">
        <v>1995</v>
      </c>
      <c r="J852" s="4" t="s">
        <v>420</v>
      </c>
      <c r="K852" s="4" t="s">
        <v>17</v>
      </c>
      <c r="L852" s="4"/>
      <c r="M852" s="4" t="s">
        <v>808</v>
      </c>
      <c r="N852" s="4" t="s">
        <v>493</v>
      </c>
      <c r="O852" s="4" t="s">
        <v>528</v>
      </c>
      <c r="P852" s="4"/>
      <c r="Q852" s="33" t="s">
        <v>1991</v>
      </c>
      <c r="R852" s="33" t="s">
        <v>32</v>
      </c>
      <c r="S852" s="35">
        <v>33</v>
      </c>
      <c r="T852" s="33">
        <v>2025</v>
      </c>
      <c r="U852" s="35">
        <v>335</v>
      </c>
      <c r="V852" s="33">
        <v>2045</v>
      </c>
      <c r="W852" s="4" t="s">
        <v>674</v>
      </c>
      <c r="X852" s="4" t="s">
        <v>32</v>
      </c>
      <c r="Y852" s="33" t="s">
        <v>424</v>
      </c>
      <c r="Z852" s="33" t="s">
        <v>425</v>
      </c>
      <c r="AA852" s="33" t="s">
        <v>42</v>
      </c>
      <c r="AB852" s="33" t="s">
        <v>425</v>
      </c>
      <c r="AC852" s="33" t="s">
        <v>42</v>
      </c>
    </row>
    <row r="853" spans="1:29" ht="65.25" customHeight="1">
      <c r="A853" s="4" t="s">
        <v>393</v>
      </c>
      <c r="B853" s="16" t="s">
        <v>394</v>
      </c>
      <c r="C853" s="4"/>
      <c r="D853" s="4"/>
      <c r="E853" s="4" t="s">
        <v>395</v>
      </c>
      <c r="F853" s="4" t="s">
        <v>395</v>
      </c>
      <c r="G853" s="33" t="s">
        <v>42</v>
      </c>
      <c r="H853" s="33" t="s">
        <v>1996</v>
      </c>
      <c r="I853" s="4" t="s">
        <v>1997</v>
      </c>
      <c r="J853" s="4" t="s">
        <v>420</v>
      </c>
      <c r="K853" s="4" t="s">
        <v>13</v>
      </c>
      <c r="L853" s="4"/>
      <c r="M853" s="4" t="s">
        <v>422</v>
      </c>
      <c r="N853" s="4" t="s">
        <v>423</v>
      </c>
      <c r="O853" s="4" t="s">
        <v>428</v>
      </c>
      <c r="P853" s="4"/>
      <c r="Q853" s="33" t="s">
        <v>1991</v>
      </c>
      <c r="R853" s="33" t="s">
        <v>32</v>
      </c>
      <c r="S853" s="35">
        <v>1478</v>
      </c>
      <c r="T853" s="33" t="s">
        <v>469</v>
      </c>
      <c r="U853" s="35">
        <v>14783</v>
      </c>
      <c r="V853" s="33">
        <v>2050</v>
      </c>
      <c r="W853" s="4" t="s">
        <v>674</v>
      </c>
      <c r="X853" s="4" t="s">
        <v>32</v>
      </c>
      <c r="Y853" s="33" t="s">
        <v>424</v>
      </c>
      <c r="Z853" s="33" t="s">
        <v>425</v>
      </c>
      <c r="AA853" s="33" t="s">
        <v>42</v>
      </c>
      <c r="AB853" s="33" t="s">
        <v>425</v>
      </c>
      <c r="AC853" s="33" t="s">
        <v>42</v>
      </c>
    </row>
  </sheetData>
  <autoFilter ref="A1:AC1093" xr:uid="{F360E055-6FFA-4DB7-9314-5604D7A8238B}"/>
  <phoneticPr fontId="12" type="noConversion"/>
  <dataValidations count="1">
    <dataValidation allowBlank="1" showInputMessage="1" showErrorMessage="1" sqref="Y1" xr:uid="{8E911E10-7939-4478-A679-38C60BF8B85C}"/>
  </dataValidations>
  <hyperlinks>
    <hyperlink ref="B3" r:id="rId1" xr:uid="{FFD41DDC-E674-4DF9-9D4B-178935C2B45C}"/>
    <hyperlink ref="B17" r:id="rId2" xr:uid="{E5821B1A-F493-45C9-BF52-250011746736}"/>
    <hyperlink ref="B18" r:id="rId3" xr:uid="{9A5C4FFC-E6F6-4FB3-B1CE-4FF6DB469BFF}"/>
    <hyperlink ref="B19" r:id="rId4" xr:uid="{E1561C60-562A-4D0D-B86B-3236A02BE177}"/>
    <hyperlink ref="B20" r:id="rId5" xr:uid="{C70CEE9C-B88C-470F-9AA7-2ABE510723DD}"/>
    <hyperlink ref="B21" r:id="rId6" xr:uid="{802F7666-8974-4D37-B8D9-9109836CE348}"/>
    <hyperlink ref="B23" r:id="rId7" xr:uid="{EAE059CD-BE3B-404A-B996-034FA27C4C3C}"/>
    <hyperlink ref="B31" r:id="rId8" xr:uid="{E2368354-491A-4CD0-ADCE-15BAA98765C7}"/>
    <hyperlink ref="B32" r:id="rId9" xr:uid="{373DE7ED-3A71-4695-A8AF-C6878748DC74}"/>
    <hyperlink ref="B33" r:id="rId10" xr:uid="{4306A4CF-664F-4162-83AE-C1D9AE107570}"/>
    <hyperlink ref="B34" r:id="rId11" xr:uid="{C12E2FF6-C901-463B-BB76-BB367B86BFF7}"/>
    <hyperlink ref="B35" r:id="rId12" xr:uid="{EB7C1F24-A184-4A73-8AA7-29E56A4B0FED}"/>
    <hyperlink ref="B36" r:id="rId13" xr:uid="{6C8A4C89-14DF-4D52-B3CF-3E82B07332F5}"/>
    <hyperlink ref="B37" r:id="rId14" xr:uid="{638433F8-ABE2-4CE4-93B5-C2B3CF172D02}"/>
    <hyperlink ref="B38" r:id="rId15" xr:uid="{277FAF16-FD82-4645-84D8-03C983C182BB}"/>
    <hyperlink ref="B63" r:id="rId16" xr:uid="{D77B61B5-2569-4700-A6A7-D7BB2C9C7838}"/>
    <hyperlink ref="B64" r:id="rId17" xr:uid="{B4CC47C1-A6F6-420D-B04E-0BD06DC4B1BE}"/>
    <hyperlink ref="B65" r:id="rId18" xr:uid="{B4DDFB5F-F357-4A47-90F6-B0604E498CFE}"/>
    <hyperlink ref="B66" r:id="rId19" xr:uid="{6A120F28-1CBA-4578-9B2B-24EAE4692E6C}"/>
    <hyperlink ref="B67" r:id="rId20" display="https://www.epa.gov/system/files/documents/2024-03/samish-indian-nation-priority-climate-action-plan.pdf" xr:uid="{9930F253-5B6E-469C-8858-05037DE9B442}"/>
    <hyperlink ref="B68" r:id="rId21" display="https://www.epa.gov/system/files/documents/2024-03/samish-indian-nation-priority-climate-action-plan.pdf" xr:uid="{F0885CC5-AB4C-4E30-9168-B279E6713CBD}"/>
    <hyperlink ref="B69" r:id="rId22" display="https://www.epa.gov/system/files/documents/2024-03/samish-indian-nation-priority-climate-action-plan.pdf" xr:uid="{1678862B-A79B-473E-A620-8AB7F340ECF1}"/>
    <hyperlink ref="B131" r:id="rId23" xr:uid="{9861F7B9-FED7-4B32-9156-47B4F24AA06B}"/>
    <hyperlink ref="B132" r:id="rId24" xr:uid="{1C66E29C-3B0F-4210-9E48-DDE6274A82D3}"/>
    <hyperlink ref="B133" r:id="rId25" xr:uid="{F30B02C4-C469-466D-8F9F-7B7407377377}"/>
    <hyperlink ref="B134" r:id="rId26" xr:uid="{C9DDB1C8-A758-4E30-B5BD-738FFD14B806}"/>
    <hyperlink ref="B135" r:id="rId27" xr:uid="{EEAC48CE-F6E6-4A5F-AFA7-077F54E43EE8}"/>
    <hyperlink ref="B136" r:id="rId28" xr:uid="{20B80E33-2298-4626-8298-06B19E5AD430}"/>
    <hyperlink ref="B137" r:id="rId29" xr:uid="{F9E9D225-2B84-42D2-9357-C650182C7651}"/>
    <hyperlink ref="B138" r:id="rId30" xr:uid="{512BD124-2F0A-44BD-B693-BDAD8C3AD695}"/>
    <hyperlink ref="B139" r:id="rId31" xr:uid="{6B0B2E34-9DD7-41B5-B141-5016F2E30027}"/>
    <hyperlink ref="B140" r:id="rId32" xr:uid="{8FF862F4-66AC-48D8-B6C0-6ABC48AEF56D}"/>
    <hyperlink ref="B141" r:id="rId33" xr:uid="{A89D7B6B-ED5F-418F-A276-EFB4F87E874E}"/>
    <hyperlink ref="B142" r:id="rId34" xr:uid="{39965A0C-F22E-4901-883C-C288F5F8C414}"/>
    <hyperlink ref="B143" r:id="rId35" xr:uid="{1FBD4FB0-68C2-4459-879D-1433F380C4A4}"/>
    <hyperlink ref="B144" r:id="rId36" xr:uid="{1CFF1A23-AC51-43DA-844C-D7E7F6139C8B}"/>
    <hyperlink ref="B145" r:id="rId37" xr:uid="{8900F3A8-CD2E-4DFF-B188-00A8B177B23B}"/>
    <hyperlink ref="B146" r:id="rId38" xr:uid="{B4E21CAB-B0C5-4C13-B08C-3B222C62292F}"/>
    <hyperlink ref="B147" r:id="rId39" xr:uid="{503D30DE-DEAA-4CFD-B695-2A8F65AE32A1}"/>
    <hyperlink ref="B70" r:id="rId40" xr:uid="{0A1B190F-9643-45BF-B1F4-0EE6DA537955}"/>
    <hyperlink ref="B71" r:id="rId41" xr:uid="{769AB7D1-1EA3-42A6-8BE1-4D20EFC184E7}"/>
    <hyperlink ref="B72" r:id="rId42" xr:uid="{D7EB28C6-70A4-4008-9FB7-817038BD8DD2}"/>
    <hyperlink ref="B73" r:id="rId43" xr:uid="{91F2F62B-444E-4D71-893C-A3C53CEC4173}"/>
    <hyperlink ref="B157" r:id="rId44" xr:uid="{C6830430-D825-49AF-8E83-9EFA5951542C}"/>
    <hyperlink ref="B164" r:id="rId45" xr:uid="{F54BB045-FF15-4CF1-BD62-A82045843717}"/>
    <hyperlink ref="B165" r:id="rId46" xr:uid="{7E322C00-1DF1-40EF-8AD4-C82E56207972}"/>
    <hyperlink ref="B166" r:id="rId47" xr:uid="{057A4D0B-05E5-4111-9870-01672F6EDBD4}"/>
    <hyperlink ref="B167" r:id="rId48" xr:uid="{97E3F9D2-05C0-4AB2-9406-72B84C709196}"/>
    <hyperlink ref="B168" r:id="rId49" xr:uid="{82929889-AD24-4F06-958A-AE9752D24661}"/>
    <hyperlink ref="B169" r:id="rId50" xr:uid="{5D6F1E3E-7C54-480E-A7D6-D7EA43897407}"/>
    <hyperlink ref="B170" r:id="rId51" xr:uid="{85B1524D-B51A-4AEE-B569-1129FFC6DA2E}"/>
    <hyperlink ref="B171" r:id="rId52" xr:uid="{8EE4D3DB-5E30-4AF0-8D59-AD92959838BE}"/>
    <hyperlink ref="B172" r:id="rId53" xr:uid="{3EB57666-28F3-4CD4-8447-FF82B4F5E49C}"/>
    <hyperlink ref="B173" r:id="rId54" xr:uid="{77A191C4-1AEF-4395-B9A9-F736109D311D}"/>
    <hyperlink ref="B174" r:id="rId55" xr:uid="{C1898D44-9BE9-4F5A-94EC-98C04DEFD86F}"/>
    <hyperlink ref="B175" r:id="rId56" xr:uid="{2ABA3A2C-8CB2-4E44-9162-F8BB63B13387}"/>
    <hyperlink ref="B176" r:id="rId57" xr:uid="{13D16DF1-135C-4FDD-B838-BFC3C7BC9F43}"/>
    <hyperlink ref="B177" r:id="rId58" xr:uid="{BDF4528C-6E86-4EE7-9D06-967AE01BA758}"/>
    <hyperlink ref="B178" r:id="rId59" xr:uid="{EE08F718-D8DF-448B-8602-CAE13319FE56}"/>
    <hyperlink ref="B179" r:id="rId60" xr:uid="{4E1E4A69-080C-4128-B3DA-D892B6AC62FC}"/>
    <hyperlink ref="B180" r:id="rId61" xr:uid="{18824921-04BF-4544-BA5F-B884C69294C3}"/>
    <hyperlink ref="B181" r:id="rId62" xr:uid="{75C40690-B16A-4C1E-B1FF-F13C9635EA8F}"/>
    <hyperlink ref="B182" r:id="rId63" xr:uid="{E576D8C2-BA22-48FB-BAFC-AC657686DDF6}"/>
    <hyperlink ref="B183" r:id="rId64" xr:uid="{DF9A3407-DAA6-45E8-B06E-BE82AD498D82}"/>
    <hyperlink ref="B184" r:id="rId65" xr:uid="{9166CAD8-3CD7-4168-99C2-0732EECDC19F}"/>
    <hyperlink ref="B185" r:id="rId66" xr:uid="{4CD2A81F-7EE6-4955-967A-67ED05A073A7}"/>
    <hyperlink ref="B186" r:id="rId67" xr:uid="{FC38C4C8-0087-4B77-A941-15300A73B76C}"/>
    <hyperlink ref="B187" r:id="rId68" xr:uid="{B012993A-89A6-4566-99BF-18535D8C1695}"/>
    <hyperlink ref="B196" r:id="rId69" xr:uid="{C212CEAC-93C8-43F7-973F-74C97BAACCB3}"/>
    <hyperlink ref="B197" r:id="rId70" xr:uid="{8BF1E95A-7153-460A-B6A3-5DAD4CF1B89E}"/>
    <hyperlink ref="B198" r:id="rId71" xr:uid="{E15CBC6F-AAB4-42CF-BDFB-6CBB4F70265F}"/>
    <hyperlink ref="B199" r:id="rId72" xr:uid="{7BDF1ABA-49F9-4CC2-9FC7-117051D8CABF}"/>
    <hyperlink ref="B200" r:id="rId73" xr:uid="{6BB85174-C953-4A3D-A842-D52E4AA71844}"/>
    <hyperlink ref="B201" r:id="rId74" xr:uid="{A09BF458-7814-4E8B-B400-EB3A964E191C}"/>
    <hyperlink ref="B202" r:id="rId75" xr:uid="{E8BB1624-F214-405A-883B-92813471B14A}"/>
    <hyperlink ref="B211" r:id="rId76" display="https://www.epa.gov/system/files/documents/2024-04/chickaloon-village-traditional-council-pcap.pdf" xr:uid="{0F0EA7ED-D3A1-49E2-BA18-BC3ECA71D4C1}"/>
    <hyperlink ref="B216" r:id="rId77" xr:uid="{496A77DF-1BA9-40BF-B6AF-7968713C6DC5}"/>
    <hyperlink ref="B217" r:id="rId78" xr:uid="{F16CAE49-BFDE-490F-9ECE-D20563CFCD8E}"/>
    <hyperlink ref="B218" r:id="rId79" xr:uid="{E34CC541-0B08-425F-BEED-B547DCBAECBE}"/>
    <hyperlink ref="B219" r:id="rId80" xr:uid="{4EF757C5-2158-4C4A-AA03-4A35A230B26E}"/>
    <hyperlink ref="B220" r:id="rId81" xr:uid="{AD978191-33DF-4F74-8322-73C5AC5C4CB3}"/>
    <hyperlink ref="B221" r:id="rId82" xr:uid="{C31A6D3A-85DF-4873-9532-4F1363AECC0A}"/>
    <hyperlink ref="B222" r:id="rId83" xr:uid="{5B238633-2D04-4963-B586-54FAD4C5430D}"/>
    <hyperlink ref="B223" r:id="rId84" xr:uid="{2AAFFCA7-E42C-4E12-A1C1-72255DE07512}"/>
    <hyperlink ref="B224" r:id="rId85" xr:uid="{60FAC9F9-2E4B-4FF7-9732-FA5563D5836A}"/>
    <hyperlink ref="B225" r:id="rId86" xr:uid="{69F96C52-91CC-4B4C-8296-F7B00B92B6A1}"/>
    <hyperlink ref="B226" r:id="rId87" xr:uid="{DED9F20E-9558-4127-B1AA-D45430B51208}"/>
    <hyperlink ref="B227" r:id="rId88" xr:uid="{07924D76-085E-4D4D-AA1B-FCDC44A4B039}"/>
    <hyperlink ref="B228" r:id="rId89" xr:uid="{ADE18467-D954-448E-8936-E32611180AB4}"/>
    <hyperlink ref="B229" r:id="rId90" xr:uid="{C5BFD4BA-C951-4322-98A9-F497F945B445}"/>
    <hyperlink ref="B230" r:id="rId91" xr:uid="{B176FBF6-6839-4FE7-863B-58C7E42F57C2}"/>
    <hyperlink ref="B231" r:id="rId92" xr:uid="{97FAB701-9287-4AC9-9091-8D0A0419E67E}"/>
    <hyperlink ref="B232" r:id="rId93" xr:uid="{F1684BF4-4DCA-490F-9C51-36F819076F3C}"/>
    <hyperlink ref="B233" r:id="rId94" xr:uid="{FE861142-8ADB-4A23-BA0C-2823A1FF7F12}"/>
    <hyperlink ref="B212" r:id="rId95" display="https://www.epa.gov/system/files/documents/2024-04/chickaloon-village-traditional-council-pcap.pdf" xr:uid="{1AEC84C9-5FFB-4909-8670-1E73EA663499}"/>
    <hyperlink ref="B213" r:id="rId96" display="https://www.epa.gov/system/files/documents/2024-04/chickaloon-village-traditional-council-pcap.pdf" xr:uid="{0448A756-36B8-4CF5-9B11-EE882673B956}"/>
    <hyperlink ref="B214" r:id="rId97" display="https://www.epa.gov/system/files/documents/2024-04/chickaloon-village-traditional-council-pcap.pdf" xr:uid="{8BE67A29-659B-41AA-9587-0D0495ED662F}"/>
    <hyperlink ref="B215" r:id="rId98" display="https://www.epa.gov/system/files/documents/2024-04/chickaloon-village-traditional-council-pcap.pdf" xr:uid="{A832058D-2143-46CE-A4CB-BEF6C06722A1}"/>
    <hyperlink ref="B75" r:id="rId99" xr:uid="{CDF7B7A4-4396-4EBF-A131-F4A5D46A687F}"/>
    <hyperlink ref="B87" r:id="rId100" xr:uid="{73B226D6-3B66-4C52-9B2D-51D654C40368}"/>
    <hyperlink ref="B101" r:id="rId101" xr:uid="{D05ABBA0-1DA0-4C05-AF48-0DE5BF7E27F4}"/>
    <hyperlink ref="B112" r:id="rId102" xr:uid="{E2348590-2E96-4518-BFAE-F8CC6F3F23EC}"/>
    <hyperlink ref="B130" r:id="rId103" xr:uid="{44B5EF57-5023-45D1-AE25-0C0AFDFCADBC}"/>
    <hyperlink ref="B76" r:id="rId104" xr:uid="{CDB7C637-014D-4A64-9C68-14D9B49D3FB6}"/>
    <hyperlink ref="B77" r:id="rId105" xr:uid="{8B4C699D-6DD9-4E82-B7C7-DD2B7698E958}"/>
    <hyperlink ref="B78" r:id="rId106" xr:uid="{93920E9D-DA82-42CB-AB0F-110863F3B8DD}"/>
    <hyperlink ref="B79" r:id="rId107" xr:uid="{02D088A8-C74D-473A-BC10-1B84AA32234F}"/>
    <hyperlink ref="B82" r:id="rId108" xr:uid="{8F6C0970-71F0-4F31-A177-17B2A07FD63F}"/>
    <hyperlink ref="B83" r:id="rId109" xr:uid="{376BE311-FEAE-4968-96D5-8B6BC8346D68}"/>
    <hyperlink ref="B80" r:id="rId110" xr:uid="{46F1D03A-A796-4505-A382-519F3994BF37}"/>
    <hyperlink ref="B81" r:id="rId111" xr:uid="{2C4A268E-37A4-4058-A195-87B1DC11CD79}"/>
    <hyperlink ref="B84" r:id="rId112" xr:uid="{5CE421FB-DF6E-4BC0-A2A8-34841966B129}"/>
    <hyperlink ref="B85" r:id="rId113" xr:uid="{40F45CE6-9C62-4FCC-9673-8C4D5F4D8DDC}"/>
    <hyperlink ref="B86" r:id="rId114" xr:uid="{90B74AD6-CC81-4840-A758-828952BEBA70}"/>
    <hyperlink ref="B88" r:id="rId115" xr:uid="{FE80BFA4-5EC5-482D-B004-FFEBC49B0499}"/>
    <hyperlink ref="B89" r:id="rId116" xr:uid="{9CEFF04B-7451-4B0B-B306-8F5C7A7F2B8B}"/>
    <hyperlink ref="B90" r:id="rId117" xr:uid="{B81C0D6A-793C-4E42-BF2F-7B203DB67562}"/>
    <hyperlink ref="B92" r:id="rId118" xr:uid="{38FCA2FE-C30B-4C50-92C8-22FF4B9B76AC}"/>
    <hyperlink ref="B94" r:id="rId119" xr:uid="{09EC7538-3701-4B3F-8CA9-A6CD522831A0}"/>
    <hyperlink ref="B95" r:id="rId120" xr:uid="{9818C005-AC78-4683-B4D5-20E7ED813070}"/>
    <hyperlink ref="B96" r:id="rId121" xr:uid="{9F2783EA-C624-4C70-8554-834D139DB69C}"/>
    <hyperlink ref="B97" r:id="rId122" xr:uid="{AEB8438E-887C-4342-BF93-360A26C37B51}"/>
    <hyperlink ref="B98" r:id="rId123" xr:uid="{382C673B-44EC-4B8B-B5DF-64D95CAB7622}"/>
    <hyperlink ref="B99" r:id="rId124" xr:uid="{D6AE9E57-6D07-4283-B2C7-4E93D6C6B506}"/>
    <hyperlink ref="B100" r:id="rId125" xr:uid="{BBEC0013-0B01-4D79-830A-BF85F274B8F1}"/>
    <hyperlink ref="B113" r:id="rId126" xr:uid="{9D7CB499-9DA9-4097-86F4-B0D2C57E7379}"/>
    <hyperlink ref="B114" r:id="rId127" xr:uid="{AB34AA58-C518-422F-AEBD-DDB87D8C88D7}"/>
    <hyperlink ref="B115" r:id="rId128" xr:uid="{426FE4F1-4C96-4D43-B7B0-7C57357AFF8B}"/>
    <hyperlink ref="B116" r:id="rId129" xr:uid="{3792188D-5BC6-462B-994B-4435B4D3A1CD}"/>
    <hyperlink ref="B117" r:id="rId130" xr:uid="{C798321F-D229-438C-8354-981548999C07}"/>
    <hyperlink ref="B118" r:id="rId131" xr:uid="{821F9D63-8F03-4A05-883D-CE1BA924CD6C}"/>
    <hyperlink ref="B119" r:id="rId132" xr:uid="{1ACC72EB-9B81-4DFB-A737-1C79EAB3A354}"/>
    <hyperlink ref="B120" r:id="rId133" xr:uid="{A335FA1E-3D63-430F-9326-E4B658A5399B}"/>
    <hyperlink ref="B121" r:id="rId134" xr:uid="{7693DE1C-9A93-42CA-95C6-6096A755C228}"/>
    <hyperlink ref="B122" r:id="rId135" xr:uid="{C7F3B2EF-232A-4E91-A903-E52D89EB91DD}"/>
    <hyperlink ref="B123" r:id="rId136" xr:uid="{14D53A97-2E12-410A-A102-173DC4CFB55D}"/>
    <hyperlink ref="B124" r:id="rId137" xr:uid="{80CA297F-7C03-4D87-8BBB-611D859040B7}"/>
    <hyperlink ref="B125" r:id="rId138" xr:uid="{7D882761-8946-4DCF-8D53-3EC3E58CAB61}"/>
    <hyperlink ref="B126" r:id="rId139" xr:uid="{2ED77875-E553-410A-958B-C5EB34FE17B2}"/>
    <hyperlink ref="B127" r:id="rId140" xr:uid="{0C9D1D7B-9439-4C15-B5BB-8A1A6C11BA0B}"/>
    <hyperlink ref="B128" r:id="rId141" xr:uid="{0CC547B0-4760-4C15-8BAA-B232FEFDDF9F}"/>
    <hyperlink ref="B129" r:id="rId142" xr:uid="{7018C031-E29C-417D-800F-CD444314D0B6}"/>
    <hyperlink ref="B102" r:id="rId143" xr:uid="{CF9E9459-755C-43E0-97B9-9DF47E13C965}"/>
    <hyperlink ref="B103" r:id="rId144" xr:uid="{43173371-5D2B-41B4-A82E-5432AB54867A}"/>
    <hyperlink ref="B104" r:id="rId145" xr:uid="{C74C40F4-E510-41CF-892F-3773EE17D491}"/>
    <hyperlink ref="B105" r:id="rId146" xr:uid="{01CDABE2-4A9C-41D6-A420-7B9DA4E04A54}"/>
    <hyperlink ref="B106" r:id="rId147" xr:uid="{5F40C1F3-53A3-44A6-AB21-449ED2670F84}"/>
    <hyperlink ref="B107" r:id="rId148" xr:uid="{F082F113-3804-4D94-8AC0-FF0AB0AFA06D}"/>
    <hyperlink ref="B108" r:id="rId149" xr:uid="{E5505C4F-AF81-4414-B5E2-E72460DEED0B}"/>
    <hyperlink ref="B51" r:id="rId150" xr:uid="{A65DAC66-44AE-4BC3-BC96-E64BB0C78172}"/>
    <hyperlink ref="B109" r:id="rId151" xr:uid="{DD58A1A9-A726-40F8-87B2-7E422E9ECE24}"/>
    <hyperlink ref="B110" r:id="rId152" xr:uid="{5FFBF238-699B-41F9-AD97-0252919760E5}"/>
    <hyperlink ref="B111" r:id="rId153" xr:uid="{01816560-BCEE-4E4A-8278-4FAC2D159330}"/>
    <hyperlink ref="B209" r:id="rId154" xr:uid="{C6C72DA6-C893-4539-8375-A50B50ECE83D}"/>
    <hyperlink ref="B148" r:id="rId155" xr:uid="{2411C2A9-6A6D-4DD5-BD7C-37AEBCBF9877}"/>
    <hyperlink ref="B149:B152" r:id="rId156" display="https://www.epa.gov/system/files/documents/2024-04/san-carlos-apache-tribe-pcap.pdf" xr:uid="{C2DEF75B-6115-4DAF-8DDC-C9D6BE93A4BC}"/>
    <hyperlink ref="D688" r:id="rId157" display="https://view.officeapps.live.com/op/view.aspx?src=https%3A%2F%2Fbbna.com%2Fwp-content%2Fuploads%2F2024%2F03%2FAppendix-C-BBNA-Technical-References-1.xlsm&amp;wdOrigin=BROWSELINK" xr:uid="{02511836-C189-4BEA-A410-323059CC1B94}"/>
    <hyperlink ref="D689" r:id="rId158" display="https://view.officeapps.live.com/op/view.aspx?src=https%3A%2F%2Fbbna.com%2Fwp-content%2Fuploads%2F2024%2F03%2FAppendix-C-BBNA-Technical-References-1.xlsm&amp;wdOrigin=BROWSELINK" xr:uid="{198A1D63-F56A-4684-B989-59096932243E}"/>
    <hyperlink ref="D690" r:id="rId159" display="https://view.officeapps.live.com/op/view.aspx?src=https%3A%2F%2Fbbna.com%2Fwp-content%2Fuploads%2F2024%2F03%2FAppendix-C-BBNA-Technical-References-1.xlsm&amp;wdOrigin=BROWSELINK" xr:uid="{364E9288-3503-4D6B-BC65-90E653BC743D}"/>
    <hyperlink ref="D691" r:id="rId160" display="https://view.officeapps.live.com/op/view.aspx?src=https%3A%2F%2Fbbna.com%2Fwp-content%2Fuploads%2F2024%2F03%2FAppendix-C-BBNA-Technical-References-1.xlsm&amp;wdOrigin=BROWSELINK" xr:uid="{05197D13-BC68-43A6-8D9D-B58C4E42041E}"/>
    <hyperlink ref="D692" r:id="rId161" display="https://view.officeapps.live.com/op/view.aspx?src=https%3A%2F%2Fbbna.com%2Fwp-content%2Fuploads%2F2024%2F03%2FAppendix-C-BBNA-Technical-References-1.xlsm&amp;wdOrigin=BROWSELINK" xr:uid="{ADB35C4D-376A-4F51-ADBA-9067EF085616}"/>
    <hyperlink ref="D693" r:id="rId162" display="https://view.officeapps.live.com/op/view.aspx?src=https%3A%2F%2Fbbna.com%2Fwp-content%2Fuploads%2F2024%2F03%2FAppendix-C-BBNA-Technical-References-1.xlsm&amp;wdOrigin=BROWSELINK" xr:uid="{F894609F-D660-42BA-ACFF-ED81B6F8C1D6}"/>
    <hyperlink ref="D694" r:id="rId163" display="https://view.officeapps.live.com/op/view.aspx?src=https%3A%2F%2Fbbna.com%2Fwp-content%2Fuploads%2F2024%2F03%2FAppendix-C-BBNA-Technical-References-1.xlsm&amp;wdOrigin=BROWSELINK" xr:uid="{5490A9E9-6F6B-43CF-9E07-C1E148732B23}"/>
    <hyperlink ref="D695" r:id="rId164" display="https://view.officeapps.live.com/op/view.aspx?src=https%3A%2F%2Fbbna.com%2Fwp-content%2Fuploads%2F2024%2F03%2FAppendix-C-BBNA-Technical-References-1.xlsm&amp;wdOrigin=BROWSELINK" xr:uid="{C00033F4-19A5-44D6-8366-4E5532D54C00}"/>
    <hyperlink ref="D696" r:id="rId165" display="https://view.officeapps.live.com/op/view.aspx?src=https%3A%2F%2Fbbna.com%2Fwp-content%2Fuploads%2F2024%2F03%2FAppendix-C-BBNA-Technical-References-1.xlsm&amp;wdOrigin=BROWSELINK" xr:uid="{F904DFD5-6F48-46BF-AF99-B5EEAC31A087}"/>
    <hyperlink ref="D697" r:id="rId166" display="https://view.officeapps.live.com/op/view.aspx?src=https%3A%2F%2Fbbna.com%2Fwp-content%2Fuploads%2F2024%2F03%2FAppendix-C-BBNA-Technical-References-1.xlsm&amp;wdOrigin=BROWSELINK" xr:uid="{A496179F-C85E-479B-9577-8A621CD8B66B}"/>
    <hyperlink ref="D698" r:id="rId167" display="https://view.officeapps.live.com/op/view.aspx?src=https%3A%2F%2Fbbna.com%2Fwp-content%2Fuploads%2F2024%2F03%2FAppendix-C-BBNA-Technical-References-1.xlsm&amp;wdOrigin=BROWSELINK" xr:uid="{22AC97B9-D2EF-4E32-AF51-E2DC91BE046B}"/>
    <hyperlink ref="D699" r:id="rId168" display="https://view.officeapps.live.com/op/view.aspx?src=https%3A%2F%2Fbbna.com%2Fwp-content%2Fuploads%2F2024%2F03%2FAppendix-C-BBNA-Technical-References-1.xlsm&amp;wdOrigin=BROWSELINK" xr:uid="{F26A04E8-3405-4ED5-9CC9-D06A53554344}"/>
    <hyperlink ref="D700" r:id="rId169" display="https://view.officeapps.live.com/op/view.aspx?src=https%3A%2F%2Fbbna.com%2Fwp-content%2Fuploads%2F2024%2F03%2FAppendix-C-BBNA-Technical-References-1.xlsm&amp;wdOrigin=BROWSELINK" xr:uid="{CFD33E52-81C4-4C7E-A3FA-BFF5A9170837}"/>
    <hyperlink ref="D701" r:id="rId170" display="https://view.officeapps.live.com/op/view.aspx?src=https%3A%2F%2Fbbna.com%2Fwp-content%2Fuploads%2F2024%2F03%2FAppendix-C-BBNA-Technical-References-1.xlsm&amp;wdOrigin=BROWSELINK" xr:uid="{C1D5C692-3364-4BAF-BCF1-EFF4603A143C}"/>
    <hyperlink ref="D702" r:id="rId171" display="https://view.officeapps.live.com/op/view.aspx?src=https%3A%2F%2Fbbna.com%2Fwp-content%2Fuploads%2F2024%2F03%2FAppendix-C-BBNA-Technical-References-1.xlsm&amp;wdOrigin=BROWSELINK" xr:uid="{192A669B-1E3C-494C-B78E-94854E110F13}"/>
    <hyperlink ref="D703" r:id="rId172" display="https://view.officeapps.live.com/op/view.aspx?src=https%3A%2F%2Fbbna.com%2Fwp-content%2Fuploads%2F2024%2F03%2FAppendix-C-BBNA-Technical-References-1.xlsm&amp;wdOrigin=BROWSELINK" xr:uid="{4F23A52E-6BAA-4FF7-91F5-1C0EA7E13A10}"/>
    <hyperlink ref="D704" r:id="rId173" display="https://view.officeapps.live.com/op/view.aspx?src=https%3A%2F%2Fbbna.com%2Fwp-content%2Fuploads%2F2024%2F03%2FAppendix-C-BBNA-Technical-References-1.xlsm&amp;wdOrigin=BROWSELINK" xr:uid="{5D1D419A-FC71-4EFB-91E2-79158011A114}"/>
    <hyperlink ref="D705" r:id="rId174" display="https://view.officeapps.live.com/op/view.aspx?src=https%3A%2F%2Fbbna.com%2Fwp-content%2Fuploads%2F2024%2F03%2FAppendix-C-BBNA-Technical-References-1.xlsm&amp;wdOrigin=BROWSELINK" xr:uid="{AE6485C3-6EF7-44E1-8564-9E345CE536CF}"/>
    <hyperlink ref="D706" r:id="rId175" display="https://view.officeapps.live.com/op/view.aspx?src=https%3A%2F%2Fbbna.com%2Fwp-content%2Fuploads%2F2024%2F03%2FAppendix-C-BBNA-Technical-References-1.xlsm&amp;wdOrigin=BROWSELINK" xr:uid="{BF7AF841-F902-4C78-AFF4-281F8C31814C}"/>
    <hyperlink ref="D707" r:id="rId176" display="https://view.officeapps.live.com/op/view.aspx?src=https%3A%2F%2Fbbna.com%2Fwp-content%2Fuploads%2F2024%2F03%2FAppendix-C-BBNA-Technical-References-1.xlsm&amp;wdOrigin=BROWSELINK" xr:uid="{CBC42A6B-AAAB-423D-9762-EDBE21535505}"/>
    <hyperlink ref="D708" r:id="rId177" display="https://view.officeapps.live.com/op/view.aspx?src=https%3A%2F%2Fbbna.com%2Fwp-content%2Fuploads%2F2024%2F03%2FAppendix-C-BBNA-Technical-References-1.xlsm&amp;wdOrigin=BROWSELINK" xr:uid="{D5B81B3E-C313-410E-962C-62FD25FF1F2B}"/>
    <hyperlink ref="D709" r:id="rId178" display="https://view.officeapps.live.com/op/view.aspx?src=https%3A%2F%2Fbbna.com%2Fwp-content%2Fuploads%2F2024%2F03%2FAppendix-C-BBNA-Technical-References-1.xlsm&amp;wdOrigin=BROWSELINK" xr:uid="{E182431E-B4BB-4B0B-9076-7927997342A5}"/>
    <hyperlink ref="D710" r:id="rId179" display="https://view.officeapps.live.com/op/view.aspx?src=https%3A%2F%2Fbbna.com%2Fwp-content%2Fuploads%2F2024%2F03%2FAppendix-C-BBNA-Technical-References-1.xlsm&amp;wdOrigin=BROWSELINK" xr:uid="{3DE4067E-F369-4485-B37D-2416C8331533}"/>
    <hyperlink ref="D711" r:id="rId180" display="https://view.officeapps.live.com/op/view.aspx?src=https%3A%2F%2Fbbna.com%2Fwp-content%2Fuploads%2F2024%2F03%2FAppendix-C-BBNA-Technical-References-1.xlsm&amp;wdOrigin=BROWSELINK" xr:uid="{4AA23155-A27F-4588-A355-F5D0BAEEAF24}"/>
    <hyperlink ref="D712" r:id="rId181" display="https://view.officeapps.live.com/op/view.aspx?src=https%3A%2F%2Fbbna.com%2Fwp-content%2Fuploads%2F2024%2F03%2FAppendix-C-BBNA-Technical-References-1.xlsm&amp;wdOrigin=BROWSELINK" xr:uid="{30FB85F9-AC46-4C62-9FF6-32417EED6EB4}"/>
    <hyperlink ref="D713" r:id="rId182" display="https://view.officeapps.live.com/op/view.aspx?src=https%3A%2F%2Fbbna.com%2Fwp-content%2Fuploads%2F2024%2F03%2FAppendix-C-BBNA-Technical-References-1.xlsm&amp;wdOrigin=BROWSELINK" xr:uid="{F94FB653-7419-40BA-8AC3-5885E7D32A69}"/>
    <hyperlink ref="D714" r:id="rId183" display="https://view.officeapps.live.com/op/view.aspx?src=https%3A%2F%2Fbbna.com%2Fwp-content%2Fuploads%2F2024%2F03%2FAppendix-C-BBNA-Technical-References-1.xlsm&amp;wdOrigin=BROWSELINK" xr:uid="{2FA1497A-32FE-49F3-9CCB-D3C9CC2E40B5}"/>
    <hyperlink ref="D715" r:id="rId184" display="https://view.officeapps.live.com/op/view.aspx?src=https%3A%2F%2Fbbna.com%2Fwp-content%2Fuploads%2F2024%2F03%2FAppendix-C-BBNA-Technical-References-1.xlsm&amp;wdOrigin=BROWSELINK" xr:uid="{3CDFF2E9-3967-42EF-9355-644608D8261B}"/>
    <hyperlink ref="D716" r:id="rId185" display="https://view.officeapps.live.com/op/view.aspx?src=https%3A%2F%2Fbbna.com%2Fwp-content%2Fuploads%2F2024%2F03%2FAppendix-C-BBNA-Technical-References-1.xlsm&amp;wdOrigin=BROWSELINK" xr:uid="{D501308B-951E-42A4-9FBA-49B63E572D91}"/>
    <hyperlink ref="D717" r:id="rId186" display="https://view.officeapps.live.com/op/view.aspx?src=https%3A%2F%2Fbbna.com%2Fwp-content%2Fuploads%2F2024%2F03%2FAppendix-C-BBNA-Technical-References-1.xlsm&amp;wdOrigin=BROWSELINK" xr:uid="{A7F50038-5BC0-4883-951A-7CA11399AE9A}"/>
    <hyperlink ref="D718" r:id="rId187" display="https://view.officeapps.live.com/op/view.aspx?src=https%3A%2F%2Fbbna.com%2Fwp-content%2Fuploads%2F2024%2F03%2FAppendix-C-BBNA-Technical-References-1.xlsm&amp;wdOrigin=BROWSELINK" xr:uid="{A7B4EBD3-7C48-41DC-903A-84963F4414DC}"/>
    <hyperlink ref="D719" r:id="rId188" display="https://view.officeapps.live.com/op/view.aspx?src=https%3A%2F%2Fbbna.com%2Fwp-content%2Fuploads%2F2024%2F03%2FAppendix-C-BBNA-Technical-References-1.xlsm&amp;wdOrigin=BROWSELINK" xr:uid="{D616F40B-BA89-4C7D-BE61-EE7B85FF779A}"/>
    <hyperlink ref="D720" r:id="rId189" display="https://view.officeapps.live.com/op/view.aspx?src=https%3A%2F%2Fbbna.com%2Fwp-content%2Fuploads%2F2024%2F03%2FAppendix-C-BBNA-Technical-References-1.xlsm&amp;wdOrigin=BROWSELINK" xr:uid="{22EC1C60-95F9-4C14-BE17-CEDB2B125EFB}"/>
    <hyperlink ref="D721" r:id="rId190" display="https://view.officeapps.live.com/op/view.aspx?src=https%3A%2F%2Fbbna.com%2Fwp-content%2Fuploads%2F2024%2F03%2FAppendix-C-BBNA-Technical-References-1.xlsm&amp;wdOrigin=BROWSELINK" xr:uid="{2CD14956-C4A8-4146-8C38-4BD2EC1556F2}"/>
    <hyperlink ref="D722" r:id="rId191" display="https://view.officeapps.live.com/op/view.aspx?src=https%3A%2F%2Fbbna.com%2Fwp-content%2Fuploads%2F2024%2F03%2FAppendix-C-BBNA-Technical-References-1.xlsm&amp;wdOrigin=BROWSELINK" xr:uid="{B5CB3B1E-F333-4833-9BDA-BE25654A221C}"/>
    <hyperlink ref="D723" r:id="rId192" display="https://view.officeapps.live.com/op/view.aspx?src=https%3A%2F%2Fbbna.com%2Fwp-content%2Fuploads%2F2024%2F03%2FAppendix-C-BBNA-Technical-References-1.xlsm&amp;wdOrigin=BROWSELINK" xr:uid="{4AF431E8-4E0C-4147-ACC9-50C0595CCE55}"/>
    <hyperlink ref="D724" r:id="rId193" display="https://view.officeapps.live.com/op/view.aspx?src=https%3A%2F%2Fbbna.com%2Fwp-content%2Fuploads%2F2024%2F03%2FAppendix-C-BBNA-Technical-References-1.xlsm&amp;wdOrigin=BROWSELINK" xr:uid="{4571BA34-2CC9-42A7-9052-CAD0910FF5ED}"/>
    <hyperlink ref="D725" r:id="rId194" display="https://view.officeapps.live.com/op/view.aspx?src=https%3A%2F%2Fbbna.com%2Fwp-content%2Fuploads%2F2024%2F03%2FAppendix-C-BBNA-Technical-References-1.xlsm&amp;wdOrigin=BROWSELINK" xr:uid="{B9B143CD-AE51-4D98-9865-58B4CC74A2B1}"/>
    <hyperlink ref="D726" r:id="rId195" display="https://view.officeapps.live.com/op/view.aspx?src=https%3A%2F%2Fbbna.com%2Fwp-content%2Fuploads%2F2024%2F03%2FAppendix-C-BBNA-Technical-References-1.xlsm&amp;wdOrigin=BROWSELINK" xr:uid="{26345963-9B94-4DC2-AF33-495D68DB5671}"/>
    <hyperlink ref="D727" r:id="rId196" display="https://view.officeapps.live.com/op/view.aspx?src=https%3A%2F%2Fbbna.com%2Fwp-content%2Fuploads%2F2024%2F03%2FAppendix-C-BBNA-Technical-References-1.xlsm&amp;wdOrigin=BROWSELINK" xr:uid="{FB6BEEB6-CD5C-4F3E-93CB-137D742B6E1D}"/>
    <hyperlink ref="D728" r:id="rId197" display="https://view.officeapps.live.com/op/view.aspx?src=https%3A%2F%2Fbbna.com%2Fwp-content%2Fuploads%2F2024%2F03%2FAppendix-C-BBNA-Technical-References-1.xlsm&amp;wdOrigin=BROWSELINK" xr:uid="{34C59658-3FC7-4A72-8F57-2E58EEDD65AC}"/>
    <hyperlink ref="D729" r:id="rId198" display="https://view.officeapps.live.com/op/view.aspx?src=https%3A%2F%2Fbbna.com%2Fwp-content%2Fuploads%2F2024%2F03%2FAppendix-C-BBNA-Technical-References-1.xlsm&amp;wdOrigin=BROWSELINK" xr:uid="{00AA175A-4251-4A3A-AB90-909A1AC8E624}"/>
    <hyperlink ref="D730" r:id="rId199" display="https://view.officeapps.live.com/op/view.aspx?src=https%3A%2F%2Fbbna.com%2Fwp-content%2Fuploads%2F2024%2F03%2FAppendix-C-BBNA-Technical-References-1.xlsm&amp;wdOrigin=BROWSELINK" xr:uid="{8F75BC5A-3551-40A0-A587-40AE3EB6FCFA}"/>
    <hyperlink ref="D731" r:id="rId200" display="https://view.officeapps.live.com/op/view.aspx?src=https%3A%2F%2Fbbna.com%2Fwp-content%2Fuploads%2F2024%2F03%2FAppendix-C-BBNA-Technical-References-1.xlsm&amp;wdOrigin=BROWSELINK" xr:uid="{9FF9BF4F-0AA3-45E9-A3D6-BB2857FC06C6}"/>
    <hyperlink ref="D732" r:id="rId201" display="https://view.officeapps.live.com/op/view.aspx?src=https%3A%2F%2Fbbna.com%2Fwp-content%2Fuploads%2F2024%2F03%2FAppendix-C-BBNA-Technical-References-1.xlsm&amp;wdOrigin=BROWSELINK" xr:uid="{C768EBEE-A4A9-40BA-87AA-1DCB3C0374F3}"/>
    <hyperlink ref="D733" r:id="rId202" display="https://view.officeapps.live.com/op/view.aspx?src=https%3A%2F%2Fbbna.com%2Fwp-content%2Fuploads%2F2024%2F03%2FAppendix-C-BBNA-Technical-References-1.xlsm&amp;wdOrigin=BROWSELINK" xr:uid="{36957018-EBC6-49F5-B2FD-96D25545F570}"/>
    <hyperlink ref="D734" r:id="rId203" display="https://view.officeapps.live.com/op/view.aspx?src=https%3A%2F%2Fbbna.com%2Fwp-content%2Fuploads%2F2024%2F03%2FAppendix-C-BBNA-Technical-References-1.xlsm&amp;wdOrigin=BROWSELINK" xr:uid="{BE96E54B-21C0-4109-A456-3FF5C013C3B3}"/>
    <hyperlink ref="D735" r:id="rId204" display="https://view.officeapps.live.com/op/view.aspx?src=https%3A%2F%2Fbbna.com%2Fwp-content%2Fuploads%2F2024%2F03%2FAppendix-C-BBNA-Technical-References-1.xlsm&amp;wdOrigin=BROWSELINK" xr:uid="{7C855417-C0A7-4140-BC3C-C6F24E0FE2AB}"/>
    <hyperlink ref="D736" r:id="rId205" display="https://view.officeapps.live.com/op/view.aspx?src=https%3A%2F%2Fbbna.com%2Fwp-content%2Fuploads%2F2024%2F03%2FAppendix-C-BBNA-Technical-References-1.xlsm&amp;wdOrigin=BROWSELINK" xr:uid="{A2E9EB45-EAE9-4AE7-A05C-03BA8B60F226}"/>
    <hyperlink ref="D737" r:id="rId206" display="https://view.officeapps.live.com/op/view.aspx?src=https%3A%2F%2Fbbna.com%2Fwp-content%2Fuploads%2F2024%2F03%2FAppendix-C-BBNA-Technical-References-1.xlsm&amp;wdOrigin=BROWSELINK" xr:uid="{6D8196D3-EA30-4525-B50E-ADCBA1CE3A79}"/>
    <hyperlink ref="D738" r:id="rId207" display="https://view.officeapps.live.com/op/view.aspx?src=https%3A%2F%2Fbbna.com%2Fwp-content%2Fuploads%2F2024%2F03%2FAppendix-C-BBNA-Technical-References-1.xlsm&amp;wdOrigin=BROWSELINK" xr:uid="{2FE199C5-DD19-43CF-9F66-EE5D2C4CF79C}"/>
    <hyperlink ref="D739" r:id="rId208" display="https://view.officeapps.live.com/op/view.aspx?src=https%3A%2F%2Fbbna.com%2Fwp-content%2Fuploads%2F2024%2F03%2FAppendix-C-BBNA-Technical-References-1.xlsm&amp;wdOrigin=BROWSELINK" xr:uid="{4BF75487-94F8-498E-AA69-D79A79844DF4}"/>
    <hyperlink ref="D740" r:id="rId209" display="https://view.officeapps.live.com/op/view.aspx?src=https%3A%2F%2Fbbna.com%2Fwp-content%2Fuploads%2F2024%2F03%2FAppendix-C-BBNA-Technical-References-1.xlsm&amp;wdOrigin=BROWSELINK" xr:uid="{A6726B46-940D-494F-91D0-7676CEFA5306}"/>
    <hyperlink ref="D741" r:id="rId210" display="https://view.officeapps.live.com/op/view.aspx?src=https%3A%2F%2Fbbna.com%2Fwp-content%2Fuploads%2F2024%2F03%2FAppendix-C-BBNA-Technical-References-1.xlsm&amp;wdOrigin=BROWSELINK" xr:uid="{E3633764-354E-4F1F-AC4D-12A0520F6361}"/>
    <hyperlink ref="D742" r:id="rId211" display="https://view.officeapps.live.com/op/view.aspx?src=https%3A%2F%2Fbbna.com%2Fwp-content%2Fuploads%2F2024%2F03%2FAppendix-C-BBNA-Technical-References-1.xlsm&amp;wdOrigin=BROWSELINK" xr:uid="{F0A424B7-535C-42E8-B5A4-AC9EEC28388C}"/>
    <hyperlink ref="D743" r:id="rId212" display="https://view.officeapps.live.com/op/view.aspx?src=https%3A%2F%2Fbbna.com%2Fwp-content%2Fuploads%2F2024%2F03%2FAppendix-C-BBNA-Technical-References-1.xlsm&amp;wdOrigin=BROWSELINK" xr:uid="{C9B75E31-B7E1-483D-83EB-A226E70F9BBA}"/>
    <hyperlink ref="D744" r:id="rId213" display="https://view.officeapps.live.com/op/view.aspx?src=https%3A%2F%2Fbbna.com%2Fwp-content%2Fuploads%2F2024%2F03%2FAppendix-C-BBNA-Technical-References-1.xlsm&amp;wdOrigin=BROWSELINK" xr:uid="{2B5E751D-CEAD-41D7-9B6D-279EDEDF5A14}"/>
    <hyperlink ref="D745" r:id="rId214" display="https://view.officeapps.live.com/op/view.aspx?src=https%3A%2F%2Fbbna.com%2Fwp-content%2Fuploads%2F2024%2F03%2FAppendix-C-BBNA-Technical-References-1.xlsm&amp;wdOrigin=BROWSELINK" xr:uid="{0B99CCBE-228C-4B39-A511-5F1622A71871}"/>
    <hyperlink ref="D746" r:id="rId215" display="https://view.officeapps.live.com/op/view.aspx?src=https%3A%2F%2Fbbna.com%2Fwp-content%2Fuploads%2F2024%2F03%2FAppendix-C-BBNA-Technical-References-1.xlsm&amp;wdOrigin=BROWSELINK" xr:uid="{CD9A2FBA-86CD-4013-BA74-B38F8F3F068C}"/>
    <hyperlink ref="D747" r:id="rId216" display="https://view.officeapps.live.com/op/view.aspx?src=https%3A%2F%2Fbbna.com%2Fwp-content%2Fuploads%2F2024%2F03%2FAppendix-C-BBNA-Technical-References-1.xlsm&amp;wdOrigin=BROWSELINK" xr:uid="{C65837DB-0D4B-4871-8814-BC1B18B7E379}"/>
    <hyperlink ref="D748" r:id="rId217" display="https://view.officeapps.live.com/op/view.aspx?src=https%3A%2F%2Fbbna.com%2Fwp-content%2Fuploads%2F2024%2F03%2FAppendix-C-BBNA-Technical-References-1.xlsm&amp;wdOrigin=BROWSELINK" xr:uid="{F8232AEF-1A60-48E8-9EC3-366C36533D07}"/>
    <hyperlink ref="D749" r:id="rId218" display="https://view.officeapps.live.com/op/view.aspx?src=https%3A%2F%2Fbbna.com%2Fwp-content%2Fuploads%2F2024%2F03%2FAppendix-C-BBNA-Technical-References-1.xlsm&amp;wdOrigin=BROWSELINK" xr:uid="{B22C055D-6DE9-46C6-A633-10A8C9746AF6}"/>
    <hyperlink ref="D750" r:id="rId219" display="https://view.officeapps.live.com/op/view.aspx?src=https%3A%2F%2Fbbna.com%2Fwp-content%2Fuploads%2F2024%2F03%2FAppendix-C-BBNA-Technical-References-1.xlsm&amp;wdOrigin=BROWSELINK" xr:uid="{B45DD3FF-BE52-4CAB-A140-D286545E52DB}"/>
    <hyperlink ref="D751" r:id="rId220" display="https://view.officeapps.live.com/op/view.aspx?src=https%3A%2F%2Fbbna.com%2Fwp-content%2Fuploads%2F2024%2F03%2FAppendix-C-BBNA-Technical-References-1.xlsm&amp;wdOrigin=BROWSELINK" xr:uid="{A6E672B1-17E2-4D95-9B46-4926392C625C}"/>
    <hyperlink ref="D752" r:id="rId221" display="https://view.officeapps.live.com/op/view.aspx?src=https%3A%2F%2Fbbna.com%2Fwp-content%2Fuploads%2F2024%2F03%2FAppendix-C-BBNA-Technical-References-1.xlsm&amp;wdOrigin=BROWSELINK" xr:uid="{08593397-93CD-4B5B-975C-A520B2415849}"/>
    <hyperlink ref="D753" r:id="rId222" display="https://view.officeapps.live.com/op/view.aspx?src=https%3A%2F%2Fbbna.com%2Fwp-content%2Fuploads%2F2024%2F03%2FAppendix-C-BBNA-Technical-References-1.xlsm&amp;wdOrigin=BROWSELINK" xr:uid="{A8B2C964-9247-4252-83F9-8097A227A30F}"/>
    <hyperlink ref="D754" r:id="rId223" display="https://view.officeapps.live.com/op/view.aspx?src=https%3A%2F%2Fbbna.com%2Fwp-content%2Fuploads%2F2024%2F03%2FAppendix-C-BBNA-Technical-References-1.xlsm&amp;wdOrigin=BROWSELINK" xr:uid="{4F3BA587-72AC-4EC7-B62A-79D8BA0C1077}"/>
    <hyperlink ref="D755" r:id="rId224" display="https://view.officeapps.live.com/op/view.aspx?src=https%3A%2F%2Fbbna.com%2Fwp-content%2Fuploads%2F2024%2F03%2FAppendix-C-BBNA-Technical-References-1.xlsm&amp;wdOrigin=BROWSELINK" xr:uid="{2A033C81-378B-42D4-BE9F-1C95869784A7}"/>
    <hyperlink ref="D756" r:id="rId225" display="https://view.officeapps.live.com/op/view.aspx?src=https%3A%2F%2Fbbna.com%2Fwp-content%2Fuploads%2F2024%2F03%2FAppendix-C-BBNA-Technical-References-1.xlsm&amp;wdOrigin=BROWSELINK" xr:uid="{EC071E9A-BDC9-4CC1-AF81-E900A5A27A57}"/>
    <hyperlink ref="D757" r:id="rId226" display="https://view.officeapps.live.com/op/view.aspx?src=https%3A%2F%2Fbbna.com%2Fwp-content%2Fuploads%2F2024%2F03%2FAppendix-C-BBNA-Technical-References-1.xlsm&amp;wdOrigin=BROWSELINK" xr:uid="{232D3F02-BA4E-4882-B177-7B7F93C7EF6B}"/>
    <hyperlink ref="D758" r:id="rId227" display="https://view.officeapps.live.com/op/view.aspx?src=https%3A%2F%2Fbbna.com%2Fwp-content%2Fuploads%2F2024%2F03%2FAppendix-C-BBNA-Technical-References-1.xlsm&amp;wdOrigin=BROWSELINK" xr:uid="{CD8E159F-0BB9-4719-B134-B6886C0B1DAC}"/>
    <hyperlink ref="D759" r:id="rId228" display="https://view.officeapps.live.com/op/view.aspx?src=https%3A%2F%2Fbbna.com%2Fwp-content%2Fuploads%2F2024%2F03%2FAppendix-C-BBNA-Technical-References-1.xlsm&amp;wdOrigin=BROWSELINK" xr:uid="{8E52B547-952C-4DA9-8A49-4B7EAB865CA3}"/>
    <hyperlink ref="D760" r:id="rId229" display="https://view.officeapps.live.com/op/view.aspx?src=https%3A%2F%2Fbbna.com%2Fwp-content%2Fuploads%2F2024%2F03%2FAppendix-C-BBNA-Technical-References-1.xlsm&amp;wdOrigin=BROWSELINK" xr:uid="{C1BD3DE7-EAD9-482B-A013-018C81B213C9}"/>
    <hyperlink ref="D761" r:id="rId230" display="https://view.officeapps.live.com/op/view.aspx?src=https%3A%2F%2Fbbna.com%2Fwp-content%2Fuploads%2F2024%2F03%2FAppendix-C-BBNA-Technical-References-1.xlsm&amp;wdOrigin=BROWSELINK" xr:uid="{2DF58674-FCA6-48B6-A477-9BDA43425A33}"/>
    <hyperlink ref="D762" r:id="rId231" display="https://view.officeapps.live.com/op/view.aspx?src=https%3A%2F%2Fbbna.com%2Fwp-content%2Fuploads%2F2024%2F03%2FAppendix-C-BBNA-Technical-References-1.xlsm&amp;wdOrigin=BROWSELINK" xr:uid="{C4693747-5AB5-42B3-9A55-1446ABD2046E}"/>
    <hyperlink ref="D763" r:id="rId232" display="https://view.officeapps.live.com/op/view.aspx?src=https%3A%2F%2Fbbna.com%2Fwp-content%2Fuploads%2F2024%2F03%2FAppendix-C-BBNA-Technical-References-1.xlsm&amp;wdOrigin=BROWSELINK" xr:uid="{DE96F9E3-1CB2-471E-8708-EAC2ED4B2E37}"/>
    <hyperlink ref="D764" r:id="rId233" display="https://view.officeapps.live.com/op/view.aspx?src=https%3A%2F%2Fbbna.com%2Fwp-content%2Fuploads%2F2024%2F03%2FAppendix-C-BBNA-Technical-References-1.xlsm&amp;wdOrigin=BROWSELINK" xr:uid="{31DC6F7B-9C61-4F0B-852B-40EF9CA71631}"/>
    <hyperlink ref="D765" r:id="rId234" display="https://view.officeapps.live.com/op/view.aspx?src=https%3A%2F%2Fbbna.com%2Fwp-content%2Fuploads%2F2024%2F03%2FAppendix-C-BBNA-Technical-References-1.xlsm&amp;wdOrigin=BROWSELINK" xr:uid="{5B74415A-5BE2-4049-81C4-FF7450BA844E}"/>
    <hyperlink ref="D766" r:id="rId235" display="https://view.officeapps.live.com/op/view.aspx?src=https%3A%2F%2Fbbna.com%2Fwp-content%2Fuploads%2F2024%2F03%2FAppendix-C-BBNA-Technical-References-1.xlsm&amp;wdOrigin=BROWSELINK" xr:uid="{0B4D9B77-1607-4D0B-9476-17106080A11C}"/>
    <hyperlink ref="D767" r:id="rId236" display="https://view.officeapps.live.com/op/view.aspx?src=https%3A%2F%2Fbbna.com%2Fwp-content%2Fuploads%2F2024%2F03%2FAppendix-C-BBNA-Technical-References-1.xlsm&amp;wdOrigin=BROWSELINK" xr:uid="{680E40CD-8857-4395-AB79-F21368066D7A}"/>
    <hyperlink ref="D768" r:id="rId237" display="https://view.officeapps.live.com/op/view.aspx?src=https%3A%2F%2Fbbna.com%2Fwp-content%2Fuploads%2F2024%2F03%2FAppendix-C-BBNA-Technical-References-1.xlsm&amp;wdOrigin=BROWSELINK" xr:uid="{A1F2C439-D337-4EEF-8111-1B1727A6D11A}"/>
    <hyperlink ref="D769" r:id="rId238" display="https://view.officeapps.live.com/op/view.aspx?src=https%3A%2F%2Fbbna.com%2Fwp-content%2Fuploads%2F2024%2F03%2FAppendix-C-BBNA-Technical-References-1.xlsm&amp;wdOrigin=BROWSELINK" xr:uid="{E49429EF-6AFE-4E72-8D2D-54E608EBB945}"/>
    <hyperlink ref="D770" r:id="rId239" display="https://view.officeapps.live.com/op/view.aspx?src=https%3A%2F%2Fbbna.com%2Fwp-content%2Fuploads%2F2024%2F03%2FAppendix-C-BBNA-Technical-References-1.xlsm&amp;wdOrigin=BROWSELINK" xr:uid="{B8F4257B-0351-4015-A891-17F24A767EB2}"/>
    <hyperlink ref="D771" r:id="rId240" display="https://view.officeapps.live.com/op/view.aspx?src=https%3A%2F%2Fbbna.com%2Fwp-content%2Fuploads%2F2024%2F03%2FAppendix-C-BBNA-Technical-References-1.xlsm&amp;wdOrigin=BROWSELINK" xr:uid="{61D47B3D-A4FB-49E0-A68C-F09E7F8D3802}"/>
    <hyperlink ref="D772" r:id="rId241" display="https://view.officeapps.live.com/op/view.aspx?src=https%3A%2F%2Fbbna.com%2Fwp-content%2Fuploads%2F2024%2F03%2FAppendix-C-BBNA-Technical-References-1.xlsm&amp;wdOrigin=BROWSELINK" xr:uid="{30581236-7527-40F0-A3A3-5DD1BFD00588}"/>
    <hyperlink ref="D773" r:id="rId242" display="https://view.officeapps.live.com/op/view.aspx?src=https%3A%2F%2Fbbna.com%2Fwp-content%2Fuploads%2F2024%2F03%2FAppendix-C-BBNA-Technical-References-1.xlsm&amp;wdOrigin=BROWSELINK" xr:uid="{43DB23C5-7D78-4F3F-B61B-67BDF6E5E513}"/>
    <hyperlink ref="D774" r:id="rId243" display="https://view.officeapps.live.com/op/view.aspx?src=https%3A%2F%2Fbbna.com%2Fwp-content%2Fuploads%2F2024%2F03%2FAppendix-C-BBNA-Technical-References-1.xlsm&amp;wdOrigin=BROWSELINK" xr:uid="{8EAFD7C3-9BC0-40EA-826E-E9F584A0E7A9}"/>
    <hyperlink ref="D775" r:id="rId244" display="https://view.officeapps.live.com/op/view.aspx?src=https%3A%2F%2Fbbna.com%2Fwp-content%2Fuploads%2F2024%2F03%2FAppendix-C-BBNA-Technical-References-1.xlsm&amp;wdOrigin=BROWSELINK" xr:uid="{948F99A1-42D5-4F5B-B2E3-8F957394A5A1}"/>
    <hyperlink ref="D776" r:id="rId245" display="https://view.officeapps.live.com/op/view.aspx?src=https%3A%2F%2Fbbna.com%2Fwp-content%2Fuploads%2F2024%2F03%2FAppendix-C-BBNA-Technical-References-1.xlsm&amp;wdOrigin=BROWSELINK" xr:uid="{09E55174-ED50-4203-B260-ECC75FAA30CB}"/>
    <hyperlink ref="D777" r:id="rId246" display="https://view.officeapps.live.com/op/view.aspx?src=https%3A%2F%2Fbbna.com%2Fwp-content%2Fuploads%2F2024%2F03%2FAppendix-C-BBNA-Technical-References-1.xlsm&amp;wdOrigin=BROWSELINK" xr:uid="{78B02DC1-85A6-46FA-B578-857183929E07}"/>
    <hyperlink ref="D778" r:id="rId247" display="https://view.officeapps.live.com/op/view.aspx?src=https%3A%2F%2Fbbna.com%2Fwp-content%2Fuploads%2F2024%2F03%2FAppendix-C-BBNA-Technical-References-1.xlsm&amp;wdOrigin=BROWSELINK" xr:uid="{D0E981C5-733E-47B9-A57F-BDE588A15478}"/>
    <hyperlink ref="D779" r:id="rId248" display="https://view.officeapps.live.com/op/view.aspx?src=https%3A%2F%2Fbbna.com%2Fwp-content%2Fuploads%2F2024%2F03%2FAppendix-C-BBNA-Technical-References-1.xlsm&amp;wdOrigin=BROWSELINK" xr:uid="{97120F23-AD44-4B0A-AC05-A3DEC55B43DD}"/>
    <hyperlink ref="D780" r:id="rId249" display="https://view.officeapps.live.com/op/view.aspx?src=https%3A%2F%2Fbbna.com%2Fwp-content%2Fuploads%2F2024%2F03%2FAppendix-C-BBNA-Technical-References-1.xlsm&amp;wdOrigin=BROWSELINK" xr:uid="{F7156C9F-8003-41F7-8E57-AF42FB42D637}"/>
    <hyperlink ref="D781" r:id="rId250" display="https://view.officeapps.live.com/op/view.aspx?src=https%3A%2F%2Fbbna.com%2Fwp-content%2Fuploads%2F2024%2F03%2FAppendix-C-BBNA-Technical-References-1.xlsm&amp;wdOrigin=BROWSELINK" xr:uid="{12A82CF3-D0B0-4A0E-B5ED-50BCD4A0DF67}"/>
    <hyperlink ref="D782" r:id="rId251" display="https://view.officeapps.live.com/op/view.aspx?src=https%3A%2F%2Fbbna.com%2Fwp-content%2Fuploads%2F2024%2F03%2FAppendix-C-BBNA-Technical-References-1.xlsm&amp;wdOrigin=BROWSELINK" xr:uid="{C309CCD2-3D3C-4F44-9476-E1AB7F1A9B9E}"/>
    <hyperlink ref="D783" r:id="rId252" display="https://view.officeapps.live.com/op/view.aspx?src=https%3A%2F%2Fbbna.com%2Fwp-content%2Fuploads%2F2024%2F03%2FAppendix-C-BBNA-Technical-References-1.xlsm&amp;wdOrigin=BROWSELINK" xr:uid="{71D6E174-54B0-4563-847C-57A35C7AF20A}"/>
    <hyperlink ref="D784" r:id="rId253" display="https://view.officeapps.live.com/op/view.aspx?src=https%3A%2F%2Fbbna.com%2Fwp-content%2Fuploads%2F2024%2F03%2FAppendix-C-BBNA-Technical-References-1.xlsm&amp;wdOrigin=BROWSELINK" xr:uid="{23425DA0-7D98-4CB4-8647-F72B531F34CC}"/>
    <hyperlink ref="D785" r:id="rId254" display="https://view.officeapps.live.com/op/view.aspx?src=https%3A%2F%2Fbbna.com%2Fwp-content%2Fuploads%2F2024%2F03%2FAppendix-C-BBNA-Technical-References-1.xlsm&amp;wdOrigin=BROWSELINK" xr:uid="{76114383-D3B0-4266-81F8-794C727382B3}"/>
    <hyperlink ref="D786" r:id="rId255" display="https://view.officeapps.live.com/op/view.aspx?src=https%3A%2F%2Fbbna.com%2Fwp-content%2Fuploads%2F2024%2F03%2FAppendix-C-BBNA-Technical-References-1.xlsm&amp;wdOrigin=BROWSELINK" xr:uid="{089BD77A-801D-4448-B1DF-69E7D088262D}"/>
    <hyperlink ref="D787" r:id="rId256" display="https://view.officeapps.live.com/op/view.aspx?src=https%3A%2F%2Fbbna.com%2Fwp-content%2Fuploads%2F2024%2F03%2FAppendix-C-BBNA-Technical-References-1.xlsm&amp;wdOrigin=BROWSELINK" xr:uid="{5BCC3239-A7BC-496C-A50B-25654A7449E8}"/>
    <hyperlink ref="D788" r:id="rId257" display="https://view.officeapps.live.com/op/view.aspx?src=https%3A%2F%2Fbbna.com%2Fwp-content%2Fuploads%2F2024%2F03%2FAppendix-C-BBNA-Technical-References-1.xlsm&amp;wdOrigin=BROWSELINK" xr:uid="{37C44AEA-BF53-4F26-9495-EA9996CFF0DE}"/>
    <hyperlink ref="D789" r:id="rId258" display="https://view.officeapps.live.com/op/view.aspx?src=https%3A%2F%2Fbbna.com%2Fwp-content%2Fuploads%2F2024%2F03%2FAppendix-C-BBNA-Technical-References-1.xlsm&amp;wdOrigin=BROWSELINK" xr:uid="{1D789CE6-46EC-4714-8D36-53DF3B9184B3}"/>
    <hyperlink ref="D790" r:id="rId259" display="https://view.officeapps.live.com/op/view.aspx?src=https%3A%2F%2Fbbna.com%2Fwp-content%2Fuploads%2F2024%2F03%2FAppendix-C-BBNA-Technical-References-1.xlsm&amp;wdOrigin=BROWSELINK" xr:uid="{37A4E068-F944-401A-AF25-F0AC5BC1344E}"/>
    <hyperlink ref="D791" r:id="rId260" display="https://view.officeapps.live.com/op/view.aspx?src=https%3A%2F%2Fbbna.com%2Fwp-content%2Fuploads%2F2024%2F03%2FAppendix-C-BBNA-Technical-References-1.xlsm&amp;wdOrigin=BROWSELINK" xr:uid="{4EADBF25-5E1C-468C-920C-FD8876619605}"/>
    <hyperlink ref="D792" r:id="rId261" display="https://view.officeapps.live.com/op/view.aspx?src=https%3A%2F%2Fbbna.com%2Fwp-content%2Fuploads%2F2024%2F03%2FAppendix-C-BBNA-Technical-References-1.xlsm&amp;wdOrigin=BROWSELINK" xr:uid="{FB6C6821-30B0-481F-945A-C959B63D3516}"/>
    <hyperlink ref="D793" r:id="rId262" display="https://view.officeapps.live.com/op/view.aspx?src=https%3A%2F%2Fbbna.com%2Fwp-content%2Fuploads%2F2024%2F03%2FAppendix-C-BBNA-Technical-References-1.xlsm&amp;wdOrigin=BROWSELINK" xr:uid="{BEA4957C-078E-4453-B746-74AC64659400}"/>
    <hyperlink ref="D794" r:id="rId263" display="https://view.officeapps.live.com/op/view.aspx?src=https%3A%2F%2Fbbna.com%2Fwp-content%2Fuploads%2F2024%2F03%2FAppendix-C-BBNA-Technical-References-1.xlsm&amp;wdOrigin=BROWSELINK" xr:uid="{E2292732-8253-465A-B226-5C4575B4C8E9}"/>
    <hyperlink ref="D795" r:id="rId264" display="https://view.officeapps.live.com/op/view.aspx?src=https%3A%2F%2Fbbna.com%2Fwp-content%2Fuploads%2F2024%2F03%2FAppendix-C-BBNA-Technical-References-1.xlsm&amp;wdOrigin=BROWSELINK" xr:uid="{4F1AF3C6-6476-4E30-B956-BC69E789E9C4}"/>
    <hyperlink ref="D796" r:id="rId265" display="https://view.officeapps.live.com/op/view.aspx?src=https%3A%2F%2Fbbna.com%2Fwp-content%2Fuploads%2F2024%2F03%2FAppendix-C-BBNA-Technical-References-1.xlsm&amp;wdOrigin=BROWSELINK" xr:uid="{2B26B5EC-326D-46C6-AFBC-4593B153E266}"/>
    <hyperlink ref="D797" r:id="rId266" display="https://view.officeapps.live.com/op/view.aspx?src=https%3A%2F%2Fbbna.com%2Fwp-content%2Fuploads%2F2024%2F03%2FAppendix-C-BBNA-Technical-References-1.xlsm&amp;wdOrigin=BROWSELINK" xr:uid="{4C67D875-4DFB-4F23-AC88-BEC3A6E66AAB}"/>
    <hyperlink ref="D798" r:id="rId267" display="https://view.officeapps.live.com/op/view.aspx?src=https%3A%2F%2Fbbna.com%2Fwp-content%2Fuploads%2F2024%2F03%2FAppendix-C-BBNA-Technical-References-1.xlsm&amp;wdOrigin=BROWSELINK" xr:uid="{7BF0E403-45A7-40AE-9BDF-BA2AE9EA6567}"/>
    <hyperlink ref="D799" r:id="rId268" display="https://view.officeapps.live.com/op/view.aspx?src=https%3A%2F%2Fbbna.com%2Fwp-content%2Fuploads%2F2024%2F03%2FAppendix-C-BBNA-Technical-References-1.xlsm&amp;wdOrigin=BROWSELINK" xr:uid="{9D7107B1-33D3-488D-9770-252FB902BAD8}"/>
    <hyperlink ref="D800" r:id="rId269" display="https://view.officeapps.live.com/op/view.aspx?src=https%3A%2F%2Fbbna.com%2Fwp-content%2Fuploads%2F2024%2F03%2FAppendix-C-BBNA-Technical-References-1.xlsm&amp;wdOrigin=BROWSELINK" xr:uid="{C013CBE5-2B0B-478D-B4F0-1CAE8AD28902}"/>
    <hyperlink ref="D801" r:id="rId270" display="https://view.officeapps.live.com/op/view.aspx?src=https%3A%2F%2Fbbna.com%2Fwp-content%2Fuploads%2F2024%2F03%2FAppendix-C-BBNA-Technical-References-1.xlsm&amp;wdOrigin=BROWSELINK" xr:uid="{71A61D4D-A45C-41AC-94F4-6384C3CA34F0}"/>
    <hyperlink ref="D802" r:id="rId271" display="https://view.officeapps.live.com/op/view.aspx?src=https%3A%2F%2Fbbna.com%2Fwp-content%2Fuploads%2F2024%2F03%2FAppendix-C-BBNA-Technical-References-1.xlsm&amp;wdOrigin=BROWSELINK" xr:uid="{B7A06ECC-D21F-44AA-8FEF-B2C01D1AE233}"/>
    <hyperlink ref="D803" r:id="rId272" display="https://view.officeapps.live.com/op/view.aspx?src=https%3A%2F%2Fbbna.com%2Fwp-content%2Fuploads%2F2024%2F03%2FAppendix-C-BBNA-Technical-References-1.xlsm&amp;wdOrigin=BROWSELINK" xr:uid="{2F7A548F-77E5-4DD8-922E-28B78FE7E770}"/>
    <hyperlink ref="D804" r:id="rId273" display="https://view.officeapps.live.com/op/view.aspx?src=https%3A%2F%2Fbbna.com%2Fwp-content%2Fuploads%2F2024%2F03%2FAppendix-C-BBNA-Technical-References-1.xlsm&amp;wdOrigin=BROWSELINK" xr:uid="{AC0C2353-EDA5-4A0D-9BA0-CF91F1160172}"/>
    <hyperlink ref="D805" r:id="rId274" display="https://view.officeapps.live.com/op/view.aspx?src=https%3A%2F%2Fbbna.com%2Fwp-content%2Fuploads%2F2024%2F03%2FAppendix-C-BBNA-Technical-References-1.xlsm&amp;wdOrigin=BROWSELINK" xr:uid="{37648205-2B57-4542-913C-4685F67DC4F2}"/>
    <hyperlink ref="D806" r:id="rId275" display="https://view.officeapps.live.com/op/view.aspx?src=https%3A%2F%2Fbbna.com%2Fwp-content%2Fuploads%2F2024%2F03%2FAppendix-C-BBNA-Technical-References-1.xlsm&amp;wdOrigin=BROWSELINK" xr:uid="{3AC8498E-BB11-4E24-9366-8B39E43F8F38}"/>
    <hyperlink ref="D807" r:id="rId276" display="https://view.officeapps.live.com/op/view.aspx?src=https%3A%2F%2Fbbna.com%2Fwp-content%2Fuploads%2F2024%2F03%2FAppendix-C-BBNA-Technical-References-1.xlsm&amp;wdOrigin=BROWSELINK" xr:uid="{C88E7F7F-F8CA-4DDE-8047-BED6848B3791}"/>
    <hyperlink ref="D808" r:id="rId277" display="https://view.officeapps.live.com/op/view.aspx?src=https%3A%2F%2Fbbna.com%2Fwp-content%2Fuploads%2F2024%2F03%2FAppendix-C-BBNA-Technical-References-1.xlsm&amp;wdOrigin=BROWSELINK" xr:uid="{3B35DD37-53BC-496E-9051-CF296B5AE2EF}"/>
    <hyperlink ref="D809" r:id="rId278" display="https://view.officeapps.live.com/op/view.aspx?src=https%3A%2F%2Fbbna.com%2Fwp-content%2Fuploads%2F2024%2F03%2FAppendix-C-BBNA-Technical-References-1.xlsm&amp;wdOrigin=BROWSELINK" xr:uid="{A2C0E789-0CDC-4E19-9038-DC4FD5C29575}"/>
    <hyperlink ref="D810" r:id="rId279" display="https://view.officeapps.live.com/op/view.aspx?src=https%3A%2F%2Fbbna.com%2Fwp-content%2Fuploads%2F2024%2F03%2FAppendix-C-BBNA-Technical-References-1.xlsm&amp;wdOrigin=BROWSELINK" xr:uid="{D7E54E71-4667-4E4C-89EA-D622F0C0ECCC}"/>
    <hyperlink ref="D811" r:id="rId280" display="https://view.officeapps.live.com/op/view.aspx?src=https%3A%2F%2Fbbna.com%2Fwp-content%2Fuploads%2F2024%2F03%2FAppendix-C-BBNA-Technical-References-1.xlsm&amp;wdOrigin=BROWSELINK" xr:uid="{C32FA4D8-11D1-4EB6-9AD2-A37A148B93A6}"/>
    <hyperlink ref="D812" r:id="rId281" display="https://view.officeapps.live.com/op/view.aspx?src=https%3A%2F%2Fbbna.com%2Fwp-content%2Fuploads%2F2024%2F03%2FAppendix-C-BBNA-Technical-References-1.xlsm&amp;wdOrigin=BROWSELINK" xr:uid="{6CD7262E-4057-4ACF-AE1F-9C46CBADDCE1}"/>
    <hyperlink ref="D813" r:id="rId282" display="https://view.officeapps.live.com/op/view.aspx?src=https%3A%2F%2Fbbna.com%2Fwp-content%2Fuploads%2F2024%2F03%2FAppendix-C-BBNA-Technical-References-1.xlsm&amp;wdOrigin=BROWSELINK" xr:uid="{18379685-5B60-4790-A6B0-D934BE05D587}"/>
    <hyperlink ref="D814" r:id="rId283" display="https://view.officeapps.live.com/op/view.aspx?src=https%3A%2F%2Fbbna.com%2Fwp-content%2Fuploads%2F2024%2F03%2FAppendix-C-BBNA-Technical-References-1.xlsm&amp;wdOrigin=BROWSELINK" xr:uid="{A1A908D4-24B6-4707-8D8A-6F95A1C41A4B}"/>
    <hyperlink ref="D815" r:id="rId284" display="https://view.officeapps.live.com/op/view.aspx?src=https%3A%2F%2Fbbna.com%2Fwp-content%2Fuploads%2F2024%2F03%2FAppendix-C-BBNA-Technical-References-1.xlsm&amp;wdOrigin=BROWSELINK" xr:uid="{AF261C03-EF19-42FA-A13B-D6C3AAEC3DA1}"/>
    <hyperlink ref="D816" r:id="rId285" display="https://view.officeapps.live.com/op/view.aspx?src=https%3A%2F%2Fbbna.com%2Fwp-content%2Fuploads%2F2024%2F03%2FAppendix-C-BBNA-Technical-References-1.xlsm&amp;wdOrigin=BROWSELINK" xr:uid="{5B22A591-AA16-4260-AE06-1950B007FDC5}"/>
    <hyperlink ref="D817" r:id="rId286" display="https://view.officeapps.live.com/op/view.aspx?src=https%3A%2F%2Fbbna.com%2Fwp-content%2Fuploads%2F2024%2F03%2FAppendix-C-BBNA-Technical-References-1.xlsm&amp;wdOrigin=BROWSELINK" xr:uid="{25CDD685-7A74-4A8A-8F5B-EB0C7B22713E}"/>
    <hyperlink ref="D818" r:id="rId287" display="https://view.officeapps.live.com/op/view.aspx?src=https%3A%2F%2Fbbna.com%2Fwp-content%2Fuploads%2F2024%2F03%2FAppendix-C-BBNA-Technical-References-1.xlsm&amp;wdOrigin=BROWSELINK" xr:uid="{8C4D7FA0-39CF-48CE-8F4E-2715C9C4BFBF}"/>
    <hyperlink ref="D819" r:id="rId288" display="https://view.officeapps.live.com/op/view.aspx?src=https%3A%2F%2Fbbna.com%2Fwp-content%2Fuploads%2F2024%2F03%2FAppendix-C-BBNA-Technical-References-1.xlsm&amp;wdOrigin=BROWSELINK" xr:uid="{ABAB2A88-3E18-4739-8FF9-26BC68D81F71}"/>
    <hyperlink ref="D820" r:id="rId289" display="https://view.officeapps.live.com/op/view.aspx?src=https%3A%2F%2Fbbna.com%2Fwp-content%2Fuploads%2F2024%2F03%2FAppendix-C-BBNA-Technical-References-1.xlsm&amp;wdOrigin=BROWSELINK" xr:uid="{B1036224-BB67-4AEB-AC08-85885F415EFF}"/>
    <hyperlink ref="D821" r:id="rId290" display="https://view.officeapps.live.com/op/view.aspx?src=https%3A%2F%2Fbbna.com%2Fwp-content%2Fuploads%2F2024%2F03%2FAppendix-C-BBNA-Technical-References-1.xlsm&amp;wdOrigin=BROWSELINK" xr:uid="{70B64F89-4CFB-45F0-A2AE-9C3A9B3F8FAC}"/>
    <hyperlink ref="D822" r:id="rId291" display="https://view.officeapps.live.com/op/view.aspx?src=https%3A%2F%2Fbbna.com%2Fwp-content%2Fuploads%2F2024%2F03%2FAppendix-C-BBNA-Technical-References-1.xlsm&amp;wdOrigin=BROWSELINK" xr:uid="{1B31E5F5-1205-49C1-A1DF-1BFF291E60A8}"/>
    <hyperlink ref="D823" r:id="rId292" display="https://view.officeapps.live.com/op/view.aspx?src=https%3A%2F%2Fbbna.com%2Fwp-content%2Fuploads%2F2024%2F03%2FAppendix-C-BBNA-Technical-References-1.xlsm&amp;wdOrigin=BROWSELINK" xr:uid="{BFED3F18-6DEF-40A7-9D1C-8939C59CDB8D}"/>
    <hyperlink ref="D824" r:id="rId293" display="https://view.officeapps.live.com/op/view.aspx?src=https%3A%2F%2Fbbna.com%2Fwp-content%2Fuploads%2F2024%2F03%2FAppendix-C-BBNA-Technical-References-1.xlsm&amp;wdOrigin=BROWSELINK" xr:uid="{66DF8B8B-0137-42F0-9DBF-EBE5A71931C8}"/>
    <hyperlink ref="D825" r:id="rId294" display="https://view.officeapps.live.com/op/view.aspx?src=https%3A%2F%2Fbbna.com%2Fwp-content%2Fuploads%2F2024%2F03%2FAppendix-C-BBNA-Technical-References-1.xlsm&amp;wdOrigin=BROWSELINK" xr:uid="{2C9E7232-38B5-4AEB-A548-88920876D678}"/>
    <hyperlink ref="D826" r:id="rId295" display="https://view.officeapps.live.com/op/view.aspx?src=https%3A%2F%2Fbbna.com%2Fwp-content%2Fuploads%2F2024%2F03%2FAppendix-C-BBNA-Technical-References-1.xlsm&amp;wdOrigin=BROWSELINK" xr:uid="{01258483-D5DD-4EFC-AF14-22BF47F16065}"/>
    <hyperlink ref="D827" r:id="rId296" display="https://view.officeapps.live.com/op/view.aspx?src=https%3A%2F%2Fbbna.com%2Fwp-content%2Fuploads%2F2024%2F03%2FAppendix-C-BBNA-Technical-References-1.xlsm&amp;wdOrigin=BROWSELINK" xr:uid="{E31F6059-AAAC-4F3B-97F6-7A37DFC4374F}"/>
    <hyperlink ref="D828" r:id="rId297" display="https://view.officeapps.live.com/op/view.aspx?src=https%3A%2F%2Fbbna.com%2Fwp-content%2Fuploads%2F2024%2F03%2FAppendix-C-BBNA-Technical-References-1.xlsm&amp;wdOrigin=BROWSELINK" xr:uid="{F2165151-3D5E-4D86-B0BA-A467455AAAA6}"/>
    <hyperlink ref="D829" r:id="rId298" display="https://view.officeapps.live.com/op/view.aspx?src=https%3A%2F%2Fbbna.com%2Fwp-content%2Fuploads%2F2024%2F03%2FAppendix-C-BBNA-Technical-References-1.xlsm&amp;wdOrigin=BROWSELINK" xr:uid="{9D8F1277-7644-45A1-B650-A4BAFE9660DE}"/>
    <hyperlink ref="D830" r:id="rId299" display="https://view.officeapps.live.com/op/view.aspx?src=https%3A%2F%2Fbbna.com%2Fwp-content%2Fuploads%2F2024%2F03%2FAppendix-C-BBNA-Technical-References-1.xlsm&amp;wdOrigin=BROWSELINK" xr:uid="{9AB9D8B5-3BF0-42CC-949C-7510A31499A1}"/>
    <hyperlink ref="D831" r:id="rId300" display="https://view.officeapps.live.com/op/view.aspx?src=https%3A%2F%2Fbbna.com%2Fwp-content%2Fuploads%2F2024%2F03%2FAppendix-C-BBNA-Technical-References-1.xlsm&amp;wdOrigin=BROWSELINK" xr:uid="{A71E9684-1F94-43D5-9755-B502061CD015}"/>
    <hyperlink ref="D832" r:id="rId301" display="https://view.officeapps.live.com/op/view.aspx?src=https%3A%2F%2Fbbna.com%2Fwp-content%2Fuploads%2F2024%2F03%2FAppendix-C-BBNA-Technical-References-1.xlsm&amp;wdOrigin=BROWSELINK" xr:uid="{70036F87-16A6-4A74-832F-1E082C27A260}"/>
    <hyperlink ref="D833" r:id="rId302" display="https://view.officeapps.live.com/op/view.aspx?src=https%3A%2F%2Fbbna.com%2Fwp-content%2Fuploads%2F2024%2F03%2FAppendix-C-BBNA-Technical-References-1.xlsm&amp;wdOrigin=BROWSELINK" xr:uid="{EAE4B8A4-6FB7-4351-989C-697A91D4566F}"/>
    <hyperlink ref="D834" r:id="rId303" display="https://view.officeapps.live.com/op/view.aspx?src=https%3A%2F%2Fbbna.com%2Fwp-content%2Fuploads%2F2024%2F03%2FAppendix-C-BBNA-Technical-References-1.xlsm&amp;wdOrigin=BROWSELINK" xr:uid="{AF55457F-B5D5-45F6-8DBA-B69A98410B5B}"/>
    <hyperlink ref="B204" r:id="rId304" xr:uid="{6B8AB171-63AC-4F64-A068-813913441676}"/>
    <hyperlink ref="B74" r:id="rId305" xr:uid="{6A3669FB-6A57-4DAC-A048-021423CF7C13}"/>
    <hyperlink ref="B22" r:id="rId306" xr:uid="{2BFD5C2E-24E6-4821-8CF8-B29C1CBF5422}"/>
    <hyperlink ref="B2" r:id="rId307" xr:uid="{C8963818-C139-4F92-995D-06B265113A03}"/>
    <hyperlink ref="B210" r:id="rId308" xr:uid="{364EBE93-26A3-43C3-9520-7223FAB57D6A}"/>
    <hyperlink ref="B48" r:id="rId309" xr:uid="{DFC7E184-CE58-48C9-9A44-7EAC530C4643}"/>
    <hyperlink ref="B239" r:id="rId310" xr:uid="{C1B33025-95E9-4B39-AE85-0D6D867968D2}"/>
    <hyperlink ref="B248" r:id="rId311" xr:uid="{580DF211-94E0-435F-BDB3-F6B4F349484F}"/>
    <hyperlink ref="B251" r:id="rId312" xr:uid="{7014417D-1DDB-4FA8-A048-27100D98F5F7}"/>
    <hyperlink ref="B252:B257" r:id="rId313" display="https://www.epa.gov/system/files/documents/2024-03/anthc-pcap-consolidated.pdf" xr:uid="{76CE7681-56A2-41B7-9042-8BE8802D6003}"/>
    <hyperlink ref="B260:B266" r:id="rId314" display="https://www.epa.gov/system/files/documents/2024-03/anthc-pcap-consolidated.pdf" xr:uid="{D5994C7C-05A5-4A18-B65A-13BE9DE288EA}"/>
    <hyperlink ref="B270:B275" r:id="rId315" display="https://www.epa.gov/system/files/documents/2024-03/anthc-pcap-consolidated.pdf" xr:uid="{F88B218B-339E-4DA3-82E2-D9DEF02AD010}"/>
    <hyperlink ref="B280:B286" r:id="rId316" display="https://www.epa.gov/system/files/documents/2024-03/anthc-pcap-consolidated.pdf" xr:uid="{AD6C04FC-62D1-4F25-BA5A-E7021610D3BF}"/>
    <hyperlink ref="B290:B294" r:id="rId317" display="https://www.epa.gov/system/files/documents/2024-03/anthc-pcap-consolidated.pdf" xr:uid="{31A24D06-BD28-4292-AAE6-558B9F5BC24E}"/>
    <hyperlink ref="B298:B304" r:id="rId318" display="https://www.epa.gov/system/files/documents/2024-03/anthc-pcap-consolidated.pdf" xr:uid="{FCD0B2A4-56EA-4B8F-B3DD-3F9CC618C990}"/>
    <hyperlink ref="B24" r:id="rId319" xr:uid="{16BF7D1B-1303-4E15-97A6-26FD68B02AD2}"/>
    <hyperlink ref="B25:B30" r:id="rId320" display="https://www.epa.gov/system/files/documents/2024-04/nisqually-indian-tribe-pcap.pdf" xr:uid="{F63B7DCC-2A8E-4A1F-8651-33709CF59777}"/>
    <hyperlink ref="B258:B259" r:id="rId321" display="https://www.epa.gov/system/files/documents/2024-03/anthc-pcap-consolidated.pdf" xr:uid="{8CDE993F-2AC4-4073-AC20-6BD6D1BB2455}"/>
    <hyperlink ref="B276:B279" r:id="rId322" display="https://www.epa.gov/system/files/documents/2024-03/anthc-pcap-consolidated.pdf" xr:uid="{D1A419A6-E208-4C7A-A7F5-EDF6E0474B92}"/>
    <hyperlink ref="B287:B289" r:id="rId323" display="https://www.epa.gov/system/files/documents/2024-03/anthc-pcap-consolidated.pdf" xr:uid="{8768FCF0-3EE6-4F08-BBF5-290CA39ADAA2}"/>
    <hyperlink ref="B295:B297" r:id="rId324" display="https://www.epa.gov/system/files/documents/2024-03/anthc-pcap-consolidated.pdf" xr:uid="{80EB8EE4-5D2E-42AD-BD51-76C4B4BE9D33}"/>
    <hyperlink ref="B319:B320" r:id="rId325" display="https://www.epa.gov/system/files/documents/2024-04/snoqualmie-indian-tribe-pcap.pdf" xr:uid="{88094C86-F035-49FA-A6F8-5725EE79F831}"/>
    <hyperlink ref="B318" r:id="rId326" xr:uid="{E785B2CF-7ED9-4B6E-89F7-5AA1B3BA00F7}"/>
    <hyperlink ref="B604" r:id="rId327" xr:uid="{388627FF-005C-40C9-BA2A-AB1AF04576BE}"/>
    <hyperlink ref="B436" r:id="rId328" xr:uid="{330B3B03-4CA2-4928-BFAD-47A42BD9DDBB}"/>
    <hyperlink ref="B435" r:id="rId329" xr:uid="{49FDEF6F-27CF-4FE5-A76C-399F273039E3}"/>
    <hyperlink ref="B627:B629" r:id="rId330" display="https://www.epa.gov/system/files/documents/2024-03/mtera-pcap.pdf" xr:uid="{6BDBC561-C239-4F7D-8C2D-05993AC5DEBB}"/>
    <hyperlink ref="B626" r:id="rId331" xr:uid="{A138EAB3-CA43-47EA-8F63-AB17222D62BB}"/>
    <hyperlink ref="B443:B448" r:id="rId332" display="https://www.epa.gov/system/files/documents/2024-03/upper-columbia-united-tribes-priority-climate-action-plan.pdf" xr:uid="{FDE9BAC2-EE1C-498F-8C25-77A58955E7F2}"/>
    <hyperlink ref="B438:B440" r:id="rId333" display="https://www.epa.gov/system/files/documents/2024-03/upper-columbia-united-tribes-priority-climate-action-plan.pdf" xr:uid="{08374543-2ED4-4E64-806D-2318DA84D378}"/>
    <hyperlink ref="B437" r:id="rId334" xr:uid="{5E20CC49-F5B2-4205-B0AD-8E026495BDB2}"/>
    <hyperlink ref="B853" r:id="rId335" xr:uid="{5A571508-89FE-48E9-A938-C42D6D277929}"/>
    <hyperlink ref="B852" r:id="rId336" xr:uid="{FB67083E-610E-4527-9A4E-5D8936F65005}"/>
    <hyperlink ref="B851" r:id="rId337" xr:uid="{FF81E3A6-AEEC-47ED-8EFE-1310411C687B}"/>
    <hyperlink ref="B850" r:id="rId338" xr:uid="{60D75DEA-E562-4A57-B07F-CC413E3C11DC}"/>
    <hyperlink ref="B333" r:id="rId339" xr:uid="{921E0E90-6A98-4986-B5A4-949328F54888}"/>
    <hyperlink ref="B586" r:id="rId340" xr:uid="{6A894A26-29A3-4632-8CA9-9B5FF2D3A0A6}"/>
    <hyperlink ref="B323" r:id="rId341" xr:uid="{7DF88AF6-CCB0-4C4C-BA25-F8682ED8DE68}"/>
    <hyperlink ref="B361:B374" r:id="rId342" display="https://www.epa.gov/system/files/documents/2024-04/atni-pcap.pdf" xr:uid="{0512AC38-AA0B-4BB9-8BB3-A3C37311A48B}"/>
    <hyperlink ref="B375" r:id="rId343" xr:uid="{F3ED5091-4B1A-4DCA-AB93-2374EDCE9EDA}"/>
    <hyperlink ref="B360" r:id="rId344" xr:uid="{93C39EF0-BFC0-47F4-B97A-E3A8B56210FC}"/>
    <hyperlink ref="B308" r:id="rId345" xr:uid="{1D4DF437-7B98-4AD0-944E-A117A208899F}"/>
    <hyperlink ref="B307" r:id="rId346" xr:uid="{A40F0A08-75FC-4022-9B02-6FBF4B8B39D2}"/>
    <hyperlink ref="B632" r:id="rId347" xr:uid="{152E277B-5066-4E19-A054-8B2B4BC6ED7D}"/>
    <hyperlink ref="B491:B496" r:id="rId348" display="https://www.epa.gov/system/files/documents/2024-04/gila-river-indian-community-pcap.pdf" xr:uid="{BC82045A-325C-46D0-928A-EA69B085BED9}"/>
    <hyperlink ref="B490" r:id="rId349" xr:uid="{F0562BE2-C6A8-43E6-94E0-1AE35CD1951B}"/>
    <hyperlink ref="B687" r:id="rId350" xr:uid="{3CBA3D6A-519D-496C-8B64-B208C3339228}"/>
    <hyperlink ref="B686" r:id="rId351" xr:uid="{20086E67-8F3A-44C0-8A3E-F6FF1854D70F}"/>
    <hyperlink ref="B685" r:id="rId352" xr:uid="{BB93257D-EF38-40F0-B6B8-450E8EF25118}"/>
    <hyperlink ref="B684" r:id="rId353" xr:uid="{6043D5F4-F60E-469E-83D6-5936C6BE82C4}"/>
    <hyperlink ref="B683" r:id="rId354" xr:uid="{946E7FA7-7A7C-4D5E-A422-5EB2D814DB6A}"/>
    <hyperlink ref="B682" r:id="rId355" xr:uid="{C69674B6-0B70-41C1-9480-4F33FF10D6DA}"/>
    <hyperlink ref="B681" r:id="rId356" xr:uid="{0E8A36B3-3613-42A0-B8D5-AE369652995E}"/>
    <hyperlink ref="B680" r:id="rId357" xr:uid="{886EB4C4-37C6-47BE-90C9-02439ADFD334}"/>
    <hyperlink ref="B679" r:id="rId358" xr:uid="{A3A77349-9D51-4BF1-A7E0-52FA84C559A1}"/>
    <hyperlink ref="B576" r:id="rId359" display="https://www.epa.gov/system/files/documents/2024-03/owens-valley-indian-water-commission-pcap.pdf" xr:uid="{4D062CD2-3D4B-4D7C-88E0-234009885DA3}"/>
    <hyperlink ref="B577" r:id="rId360" display="https://www.epa.gov/system/files/documents/2024-03/owens-valley-indian-water-commission-pcap.pdf" xr:uid="{01D88CBB-473F-43D4-B61F-26AACA0D1F17}"/>
    <hyperlink ref="B575" r:id="rId361" display="https://www.epa.gov/system/files/documents/2024-03/owens-valley-indian-water-commission-pcap.pdf" xr:uid="{0DBDC1F5-3E4F-431A-A9EB-8D78DCBD4C6F}"/>
    <hyperlink ref="B570" r:id="rId362" xr:uid="{3A5ACFDF-995A-486B-9A12-23152B70B818}"/>
    <hyperlink ref="B569" r:id="rId363" xr:uid="{49F9AA35-8FE1-4F0F-9C17-0604216CBB01}"/>
    <hyperlink ref="B568" r:id="rId364" xr:uid="{428E0CE6-D487-43A7-AF3F-DF4D8FC7DB92}"/>
    <hyperlink ref="B567" r:id="rId365" xr:uid="{3453D524-38D2-4212-8ECB-F73EF61D132C}"/>
    <hyperlink ref="B566" r:id="rId366" xr:uid="{A1437AD4-D669-46DA-91F0-C34E5CA4AEA2}"/>
    <hyperlink ref="B565" r:id="rId367" xr:uid="{DE9C4F8C-19A9-4FE3-996F-4236276E68F1}"/>
    <hyperlink ref="B564" r:id="rId368" xr:uid="{A4CF8816-2E32-4E03-B0A6-B0E98461A0F4}"/>
    <hyperlink ref="B563" r:id="rId369" xr:uid="{CBEBFCF9-B189-4DE2-8F32-F35E568E5D05}"/>
    <hyperlink ref="B544" r:id="rId370" display="https://www.epa.gov/system/files/documents/2024-04/inter-tribal-council-of-michgian-combined-pcap.pdf" xr:uid="{852F0950-14BC-4327-A750-E2636A530AB5}"/>
    <hyperlink ref="B543" r:id="rId371" display="https://www.epa.gov/system/files/documents/2024-04/inter-tribal-council-of-michgian-combined-pcap.pdf" xr:uid="{78410C37-5361-4793-9CCA-A8BFD8B075E2}"/>
    <hyperlink ref="B542" r:id="rId372" display="https://www.epa.gov/system/files/documents/2024-04/inter-tribal-council-of-michgian-combined-pcap.pdf" xr:uid="{75A8AC6F-44B5-4FBD-861B-9659CF10718F}"/>
    <hyperlink ref="B541" r:id="rId373" display="https://www.epa.gov/system/files/documents/2024-04/inter-tribal-council-of-michgian-combined-pcap.pdf" xr:uid="{D5BD8574-01E0-48D8-A17F-98D82C61E2B0}"/>
    <hyperlink ref="B540" r:id="rId374" display="https://www.epa.gov/system/files/documents/2024-04/inter-tribal-council-of-michgian-combined-pcap.pdf" xr:uid="{A5D7A3BC-C9B6-4801-88AB-D34E418940EF}"/>
    <hyperlink ref="B539" r:id="rId375" display="https://www.epa.gov/system/files/documents/2024-04/inter-tribal-council-of-michgian-combined-pcap.pdf" xr:uid="{5CD2EED6-C40E-4C77-ABDD-0E2EA7AB5012}"/>
    <hyperlink ref="B538" r:id="rId376" display="https://www.epa.gov/system/files/documents/2024-04/inter-tribal-council-of-michgian-combined-pcap.pdf" xr:uid="{B848D21E-149A-4229-9CB4-E2DD59697897}"/>
    <hyperlink ref="B537" r:id="rId377" display="https://www.epa.gov/system/files/documents/2024-04/inter-tribal-council-of-michgian-combined-pcap.pdf" xr:uid="{9B6FEE1A-7565-49A2-99E1-CD8EFD9D0266}"/>
    <hyperlink ref="B536" r:id="rId378" display="https://www.epa.gov/system/files/documents/2024-04/inter-tribal-council-of-michgian-combined-pcap.pdf" xr:uid="{119FA17D-0800-47AB-9A76-FBB3DE138799}"/>
    <hyperlink ref="B535" r:id="rId379" display="https://www.epa.gov/system/files/documents/2024-04/inter-tribal-council-of-michgian-combined-pcap.pdf" xr:uid="{9A0BA898-764F-4FE6-9B27-367C95AA3AFD}"/>
    <hyperlink ref="B534" r:id="rId380" display="https://www.epa.gov/system/files/documents/2024-04/inter-tribal-council-of-michgian-combined-pcap.pdf" xr:uid="{FD374438-2113-4974-86B7-69628BB20C6D}"/>
    <hyperlink ref="B533" r:id="rId381" display="https://www.epa.gov/system/files/documents/2024-04/inter-tribal-council-of-michgian-combined-pcap.pdf" xr:uid="{19E72AC9-3019-4D81-9D89-95E0EF187C4B}"/>
    <hyperlink ref="B532" r:id="rId382" display="https://www.epa.gov/system/files/documents/2024-04/inter-tribal-council-of-michgian-combined-pcap.pdf" xr:uid="{A5E82B09-9F8F-4D01-A3C0-95F5B75A7A86}"/>
    <hyperlink ref="B531" r:id="rId383" display="https://www.epa.gov/system/files/documents/2024-04/inter-tribal-council-of-michgian-combined-pcap.pdf" xr:uid="{7EA71F32-FCAE-4A90-B579-B1FCD2121335}"/>
    <hyperlink ref="B677" r:id="rId384" xr:uid="{21960A7E-6A0B-49A9-8AD3-3F2E8A13EA10}"/>
    <hyperlink ref="B675" r:id="rId385" xr:uid="{A0B4BC45-09BC-4081-BDEB-DD9171A89FE3}"/>
    <hyperlink ref="B672" r:id="rId386" xr:uid="{E10222E7-ACA0-48C4-8006-C315CFF55654}"/>
    <hyperlink ref="B678" r:id="rId387" xr:uid="{DA86BD3B-B5AF-4267-817E-4D6D64B077D1}"/>
    <hyperlink ref="B676" r:id="rId388" xr:uid="{0A6C83E3-73A0-4FB7-83D7-1CE41548A7B4}"/>
    <hyperlink ref="B674" r:id="rId389" xr:uid="{F01B9D0B-99F7-4FF4-AD78-F481AB6AD903}"/>
    <hyperlink ref="B673" r:id="rId390" xr:uid="{8D81F781-9FA8-4467-AAB3-286036BABDDE}"/>
    <hyperlink ref="B671" r:id="rId391" xr:uid="{B6F61BCB-DB5E-4505-842B-A7DEBF67A712}"/>
    <hyperlink ref="B670" r:id="rId392" xr:uid="{23CC4B59-F9F8-4796-9525-CC24451955A8}"/>
    <hyperlink ref="B669" r:id="rId393" xr:uid="{AEE47653-481F-456F-B504-48619992EBE3}"/>
    <hyperlink ref="B530" r:id="rId394" display="https://www.epa.gov/system/files/documents/2024-04/inter-tribal-council-of-michgian-combined-pcap.pdf" xr:uid="{7AD846B3-9267-41BA-9750-F5032410B3D4}"/>
    <hyperlink ref="B529" r:id="rId395" display="https://www.epa.gov/system/files/documents/2024-04/inter-tribal-council-of-michgian-combined-pcap.pdf" xr:uid="{0641C34E-2BE5-4AB4-B56C-1C57D4994D8B}"/>
    <hyperlink ref="B528" r:id="rId396" display="https://www.epa.gov/system/files/documents/2024-04/inter-tribal-council-of-michgian-combined-pcap.pdf" xr:uid="{1B5882A4-3957-49D9-8BBE-5AF258A0644F}"/>
    <hyperlink ref="B527" r:id="rId397" xr:uid="{D9355213-E763-4377-9F04-7439BBF14A26}"/>
    <hyperlink ref="B526" r:id="rId398" xr:uid="{DEA59B6B-A1C7-40CC-B839-F8145DF8656D}"/>
    <hyperlink ref="B525" r:id="rId399" xr:uid="{DA928A33-5B7E-408C-BD94-392F5FBA0EF6}"/>
    <hyperlink ref="B524" r:id="rId400" xr:uid="{ADF2DF19-A2E2-4271-A81F-39620AF4B972}"/>
    <hyperlink ref="B523" r:id="rId401" xr:uid="{FFEC9B46-7AFA-470B-A79F-2799FC6DF5A2}"/>
    <hyperlink ref="B516" r:id="rId402" xr:uid="{400447F1-4378-4295-92FC-3FA0D8B8365D}"/>
    <hyperlink ref="B515" r:id="rId403" xr:uid="{139E82EC-9F73-4155-8D8D-F0DAAF5797F2}"/>
    <hyperlink ref="B514" r:id="rId404" xr:uid="{9247C2C2-1E9C-4871-9394-858E6CDEC092}"/>
    <hyperlink ref="B506:B511" r:id="rId405" display="https://www.epa.gov/system/files/documents/2024-04/iipay-nation-of-santa-ysabel-pcap.pdf" xr:uid="{D621E5FB-950E-4682-8102-F5B61B8825AA}"/>
    <hyperlink ref="B505" r:id="rId406" xr:uid="{EE7CFAB3-FB18-4C8D-84DA-FECC0AF68675}"/>
    <hyperlink ref="B522" r:id="rId407" xr:uid="{D7F8EEDD-F55E-4AB5-B4A5-3804272456FB}"/>
    <hyperlink ref="B521" r:id="rId408" xr:uid="{00C59FED-17FF-4F09-AC70-EFD083B8200D}"/>
    <hyperlink ref="B520" r:id="rId409" xr:uid="{999B7FD6-AE90-4BCC-87EA-7C70B5C505CC}"/>
    <hyperlink ref="B519" r:id="rId410" xr:uid="{E2EF447F-A565-48A5-B7F6-C3F04238F6BC}"/>
    <hyperlink ref="B518" r:id="rId411" xr:uid="{3A99C436-82DE-423F-8C31-0C34B9D687E0}"/>
    <hyperlink ref="B517" r:id="rId412" xr:uid="{1BE0E41C-6A56-491B-9EF1-8F2A0712D9FC}"/>
    <hyperlink ref="B663" r:id="rId413" xr:uid="{463D0A08-7BF8-4CB1-B867-71BF1C9B3A4D}"/>
    <hyperlink ref="B668" r:id="rId414" xr:uid="{7E136E8E-E44D-4C0C-BA2F-236DF93A7318}"/>
    <hyperlink ref="B667" r:id="rId415" xr:uid="{D7D5313D-CC91-4C00-99AF-6FC16D495D93}"/>
    <hyperlink ref="B666" r:id="rId416" xr:uid="{FBC7BBB8-4EB1-49BD-8D01-8C0FA876DDDB}"/>
    <hyperlink ref="B665" r:id="rId417" xr:uid="{49FE509B-98EF-4E0A-8A3D-7474A19196F3}"/>
    <hyperlink ref="B664" r:id="rId418" xr:uid="{B0B55D7E-796A-4761-A494-45DE642D227E}"/>
    <hyperlink ref="B662" r:id="rId419" xr:uid="{9B9BA7AD-1724-4E02-BF44-DA3E5702397E}"/>
    <hyperlink ref="B661" r:id="rId420" xr:uid="{078214CA-3425-40B2-AD40-CA13AE871096}"/>
    <hyperlink ref="B660" r:id="rId421" xr:uid="{55D83160-54AC-4074-9219-4F6C0CA82B34}"/>
    <hyperlink ref="B659" r:id="rId422" xr:uid="{9D26A342-9ACE-4029-B724-C9ADD711E329}"/>
    <hyperlink ref="B658" r:id="rId423" xr:uid="{BC2D8DE3-2769-4F84-900F-5C0E6929D33D}"/>
    <hyperlink ref="B513" r:id="rId424" xr:uid="{63176756-6C39-49A2-8347-338E0B704842}"/>
    <hyperlink ref="B512" r:id="rId425" xr:uid="{20264442-5D79-4A7C-8B18-8876CFE55DD3}"/>
    <hyperlink ref="B657" r:id="rId426" xr:uid="{CAD7FDA5-329C-4C07-876B-E485C7EFE20E}"/>
    <hyperlink ref="B656" r:id="rId427" xr:uid="{DC422139-5E47-4300-9F74-7AF583FC7758}"/>
    <hyperlink ref="B655" r:id="rId428" xr:uid="{C225C252-960D-48F7-9907-9295AB119A09}"/>
    <hyperlink ref="B654" r:id="rId429" xr:uid="{E5F58166-52B3-4EBE-B199-8D1E890AFD50}"/>
    <hyperlink ref="B461" r:id="rId430" xr:uid="{99902D34-BE13-4C49-949F-B23EC591C837}"/>
    <hyperlink ref="B653" r:id="rId431" xr:uid="{6180FD34-C562-4A0C-8C16-FC7B27891222}"/>
    <hyperlink ref="B652" r:id="rId432" xr:uid="{EE443C8E-9D37-449C-A862-D0884DD3511D}"/>
    <hyperlink ref="B651" r:id="rId433" xr:uid="{0C175BA0-2D5E-4F17-9854-B194548F3290}"/>
    <hyperlink ref="B650" r:id="rId434" xr:uid="{DB221F65-FE8B-4408-A31B-D52DBB607318}"/>
    <hyperlink ref="B649" r:id="rId435" xr:uid="{CC9FB943-075B-4533-A67C-7A97D9DEDDF5}"/>
    <hyperlink ref="B648" r:id="rId436" xr:uid="{A3A90734-2B1C-43D7-BBAF-98D129FAC845}"/>
    <hyperlink ref="B647" r:id="rId437" xr:uid="{F0513D13-80D8-4DCB-83EB-2410AB62464D}"/>
    <hyperlink ref="B646" r:id="rId438" xr:uid="{E1D8270B-1C2A-4D1E-B57B-6416B2DAE849}"/>
    <hyperlink ref="B645" r:id="rId439" xr:uid="{6D2801DA-F09C-4979-BAB2-3D8370BFFE60}"/>
    <hyperlink ref="B644" r:id="rId440" xr:uid="{2CF8853F-9BA0-4496-A539-81512F7C64A8}"/>
    <hyperlink ref="B643" r:id="rId441" xr:uid="{F6965D61-5CE2-4A3A-89CC-F1458544DE23}"/>
    <hyperlink ref="B459" r:id="rId442" xr:uid="{DB410F4B-B819-406A-A97D-EAF3E0002685}"/>
    <hyperlink ref="B642" r:id="rId443" xr:uid="{ACA2112C-1353-488D-AD54-661636F4DECD}"/>
    <hyperlink ref="B504" r:id="rId444" xr:uid="{653FD3D5-3F17-4681-B7C2-713728C3AFEF}"/>
    <hyperlink ref="B503" r:id="rId445" xr:uid="{D6DA358E-84BA-4124-8834-9F05C8DA1CD3}"/>
    <hyperlink ref="B502" r:id="rId446" xr:uid="{BC07DD14-E952-481A-B6EF-C9682FF5D541}"/>
    <hyperlink ref="B501" r:id="rId447" xr:uid="{008AD8E4-E837-4F62-8598-0B0C58F38B79}"/>
    <hyperlink ref="B500" r:id="rId448" xr:uid="{F0F33304-E1FD-4A57-8820-5449A6E4CF2F}"/>
    <hyperlink ref="B499" r:id="rId449" xr:uid="{693A64D4-A3E4-46FA-BE0B-AE816A1E68B4}"/>
    <hyperlink ref="B498" r:id="rId450" xr:uid="{16D4019E-B7D0-4CFA-8B4C-2ADF23DD33E9}"/>
    <hyperlink ref="B497" r:id="rId451" xr:uid="{899FD35A-D2C0-499B-9162-542F8B96F66E}"/>
    <hyperlink ref="B489" r:id="rId452" xr:uid="{EB2E39C7-B7D4-4280-9B17-885731C1EB5D}"/>
    <hyperlink ref="B488" r:id="rId453" xr:uid="{49BD4996-F62D-44EC-A2A1-158A0427036F}"/>
    <hyperlink ref="B487" r:id="rId454" xr:uid="{6D8FE0A9-F350-499C-9955-7A9620A5A5B8}"/>
    <hyperlink ref="B486" r:id="rId455" xr:uid="{591FB5C9-2532-4DF9-A69C-21DB0EC922EC}"/>
    <hyperlink ref="B485" r:id="rId456" xr:uid="{9C6E4A0A-6CA2-4F0F-BC44-4277495E61DB}"/>
    <hyperlink ref="B484" r:id="rId457" xr:uid="{60043102-E650-496C-833A-443FB3C73CA8}"/>
    <hyperlink ref="B483" r:id="rId458" xr:uid="{255BB54A-F4C9-4FCC-8F72-2E08E16B8446}"/>
    <hyperlink ref="B482" r:id="rId459" xr:uid="{760FE7F4-85B5-46D8-BA0D-20B03D7A64C5}"/>
    <hyperlink ref="B481" r:id="rId460" xr:uid="{3E9EF36C-2044-4854-B8B7-E6674D5A0E09}"/>
    <hyperlink ref="B480" r:id="rId461" xr:uid="{2B52F2C2-4ED8-428D-896A-D7585B41DF2C}"/>
    <hyperlink ref="B479" r:id="rId462" xr:uid="{4EF617A9-70D0-4BB1-BDB0-05FB6732557A}"/>
    <hyperlink ref="B478" r:id="rId463" xr:uid="{B4107438-B872-448E-9CD8-D08EBEDA82F0}"/>
    <hyperlink ref="B477" r:id="rId464" xr:uid="{94D99E84-6C20-49D9-B7BC-8A3FC2040B1E}"/>
    <hyperlink ref="B476" r:id="rId465" xr:uid="{2808A8C5-A16B-40B8-AE20-C5E6A04B9CC7}"/>
    <hyperlink ref="B475" r:id="rId466" xr:uid="{97357B5E-B41D-4720-B70C-4BB72E40C679}"/>
    <hyperlink ref="B474" r:id="rId467" xr:uid="{39DABAB8-2F6C-4C2E-AD6F-3363A6E308F7}"/>
    <hyperlink ref="B473" r:id="rId468" xr:uid="{7C745C56-77C0-4AF6-B020-3C7C82611B43}"/>
    <hyperlink ref="B472" r:id="rId469" xr:uid="{15726E0C-D49A-467C-BEA0-432A5E00C7BA}"/>
    <hyperlink ref="B471" r:id="rId470" xr:uid="{6EF26F1E-ED75-407D-A3C7-EB4EAD6CEAA8}"/>
    <hyperlink ref="B470" r:id="rId471" xr:uid="{782B2C76-B5AC-4813-8B24-D8945497E1D1}"/>
    <hyperlink ref="B469" r:id="rId472" xr:uid="{EDB912C4-AE7A-484B-BB3C-4C82812EABE3}"/>
    <hyperlink ref="B468" r:id="rId473" xr:uid="{52E89289-B547-451A-A284-45AFF647AB18}"/>
    <hyperlink ref="B467" r:id="rId474" xr:uid="{0374C2DE-95E6-436F-B3BE-E8F160759262}"/>
    <hyperlink ref="B466" r:id="rId475" xr:uid="{C6416244-E8F7-474D-B29F-4880615E5075}"/>
    <hyperlink ref="B465" r:id="rId476" xr:uid="{4E5F80B5-7850-4C77-A313-16180DFD898F}"/>
    <hyperlink ref="B464" r:id="rId477" xr:uid="{653EC70D-C833-4682-AA54-6727385C2C9B}"/>
    <hyperlink ref="B463" r:id="rId478" display="https://www.epa.gov/system/files/documents/2024-03/tcc-pcap.pdf" xr:uid="{6887E505-C163-46FD-80C2-C856023776C3}"/>
    <hyperlink ref="B462" r:id="rId479" display="https://www.epa.gov/system/files/documents/2024-03/tcc-pcap.pdf" xr:uid="{9894FC01-5B2B-400A-8117-18E0EAA2B713}"/>
    <hyperlink ref="B460" r:id="rId480" xr:uid="{8BC6FA7C-231D-4E91-89BE-E67CEA122F81}"/>
    <hyperlink ref="B458" r:id="rId481" xr:uid="{1C5669A4-1227-432F-B821-304D70216667}"/>
    <hyperlink ref="B456" r:id="rId482" xr:uid="{01DC4F47-60C9-4834-B3FB-CAB37958670C}"/>
    <hyperlink ref="B455" r:id="rId483" xr:uid="{3D577D31-4E41-4530-A04F-1BE4F5D615BE}"/>
    <hyperlink ref="B454" r:id="rId484" xr:uid="{AC34D29C-694A-4797-8110-4AB64B6A10D8}"/>
    <hyperlink ref="B457" r:id="rId485" xr:uid="{0C205C10-2F04-4601-A107-04E8ED94CD65}"/>
    <hyperlink ref="B453" r:id="rId486" xr:uid="{918EEC50-40D0-4950-B605-1FAA0788B1CC}"/>
    <hyperlink ref="B603" r:id="rId487" xr:uid="{A95AF993-C0AC-43DD-9055-41A03F1A71D5}"/>
    <hyperlink ref="B602" r:id="rId488" xr:uid="{6487DE17-0E0E-4293-94CA-A62CFEABC9D4}"/>
    <hyperlink ref="B601" r:id="rId489" xr:uid="{C39A8F2D-19DA-4EA8-BF79-6DBA631E3F86}"/>
    <hyperlink ref="B600" r:id="rId490" xr:uid="{8D0FF7E4-A9BE-4068-918E-742E5936AF2A}"/>
    <hyperlink ref="B599" r:id="rId491" xr:uid="{48733359-AE72-4003-9045-7C577FC3C7FC}"/>
    <hyperlink ref="B598" r:id="rId492" xr:uid="{861D407B-7640-47CF-89BC-C2630AD99D9A}"/>
    <hyperlink ref="B597" r:id="rId493" xr:uid="{D40DC411-4DEA-43BF-8829-D20B5CD4E6C3}"/>
    <hyperlink ref="B596" r:id="rId494" xr:uid="{311D6A60-6D00-48BF-82F7-292C671EE232}"/>
    <hyperlink ref="B595" r:id="rId495" xr:uid="{4D11B9AC-C636-46A9-A8EF-D6517ED9D280}"/>
    <hyperlink ref="B594" r:id="rId496" xr:uid="{88331E0A-161F-4B41-A4FD-2644899F8143}"/>
    <hyperlink ref="B593" r:id="rId497" xr:uid="{5FB8C726-49C5-4F3E-9CAB-66E9C90A4D5A}"/>
    <hyperlink ref="B592" r:id="rId498" xr:uid="{CE21B98D-AAE9-4EE1-91C7-CB8304342B07}"/>
    <hyperlink ref="B591" r:id="rId499" xr:uid="{1FB5A1A3-22A7-4253-B2F6-D71B24434AC5}"/>
    <hyperlink ref="B590" r:id="rId500" xr:uid="{EC4E80BD-36B1-42A6-BAFB-1D5787DA4310}"/>
    <hyperlink ref="B589" r:id="rId501" xr:uid="{E903FB10-2600-4690-9509-B9A953F375C6}"/>
    <hyperlink ref="B588" r:id="rId502" xr:uid="{DE486087-941D-4AA3-8F78-9C40EF738CA6}"/>
    <hyperlink ref="B587" r:id="rId503" xr:uid="{34060DD9-883A-4CC0-A734-20951F56752D}"/>
    <hyperlink ref="B428" r:id="rId504" xr:uid="{A295E2D2-2DE0-4F95-98D1-AB41AF8C912E}"/>
    <hyperlink ref="B427" r:id="rId505" xr:uid="{B485F766-3149-461F-8297-93C92A26CFAF}"/>
    <hyperlink ref="B426" r:id="rId506" xr:uid="{4A084CF1-96C5-458C-A263-2B33C2EE1C0E}"/>
    <hyperlink ref="B425" r:id="rId507" xr:uid="{3690A2D9-A1D4-455E-9036-C08CFDBDD785}"/>
    <hyperlink ref="B424" r:id="rId508" xr:uid="{13DE2FB1-EDBE-4FF1-A7B6-DF708DAFC1B8}"/>
    <hyperlink ref="B423" r:id="rId509" xr:uid="{FDD3F335-1F46-4177-ABD0-CA3256D6CA66}"/>
    <hyperlink ref="B585" r:id="rId510" display="https://www.epa.gov/system/files/documents/2024-03/owens-valley-indian-water-commission-pcap.pdf" xr:uid="{D33AE8D1-7D1E-426E-BDBB-6B2C01CB8024}"/>
    <hyperlink ref="B584" r:id="rId511" display="https://www.epa.gov/system/files/documents/2024-03/owens-valley-indian-water-commission-pcap.pdf" xr:uid="{971852B8-E56B-4CA0-9EAF-FAFB69230EA4}"/>
    <hyperlink ref="B583" r:id="rId512" display="https://www.epa.gov/system/files/documents/2024-03/owens-valley-indian-water-commission-pcap.pdf" xr:uid="{DD031021-631A-49DA-9C78-E32795B89FB6}"/>
    <hyperlink ref="B582" r:id="rId513" display="https://www.epa.gov/system/files/documents/2024-03/owens-valley-indian-water-commission-pcap.pdf" xr:uid="{00C8FA74-8294-4CB5-B432-299AF136DFF7}"/>
    <hyperlink ref="B581" r:id="rId514" display="https://www.epa.gov/system/files/documents/2024-03/owens-valley-indian-water-commission-pcap.pdf" xr:uid="{D97798C4-16BA-4D24-AB3F-8AA62E3B3479}"/>
    <hyperlink ref="B580" r:id="rId515" display="https://www.epa.gov/system/files/documents/2024-03/owens-valley-indian-water-commission-pcap.pdf" xr:uid="{A3B7F16A-596B-44CF-9853-B2B17E3E8381}"/>
    <hyperlink ref="B579" r:id="rId516" display="https://www.epa.gov/system/files/documents/2024-03/owens-valley-indian-water-commission-pcap.pdf" xr:uid="{89451999-96C2-471A-8379-0B6EC9C59EEC}"/>
    <hyperlink ref="B578" r:id="rId517" display="https://www.epa.gov/system/files/documents/2024-03/owens-valley-indian-water-commission-pcap.pdf" xr:uid="{ED7BE1EC-AE37-4164-9A7A-2A89A90B461A}"/>
    <hyperlink ref="B419" r:id="rId518" xr:uid="{652F636C-5191-4768-A797-1CBF6629A777}"/>
    <hyperlink ref="B418" r:id="rId519" xr:uid="{9F63D1AA-CFD7-4EBF-9268-D9F9B2D7D3A5}"/>
    <hyperlink ref="B417" r:id="rId520" xr:uid="{0EC22F11-1A32-4353-B48F-107ED65A39D7}"/>
    <hyperlink ref="B413" r:id="rId521" xr:uid="{F81C8980-38E2-4FEE-916A-63230BE757D6}"/>
    <hyperlink ref="B412" r:id="rId522" xr:uid="{F0AFFC2C-FED2-418E-BD80-AB6C54BB5448}"/>
    <hyperlink ref="B411" r:id="rId523" xr:uid="{E09C466B-6FD2-46B2-940C-AF8ACEB61BDF}"/>
    <hyperlink ref="B414" r:id="rId524" xr:uid="{AA85B5CF-5BB4-4BD4-9C0A-5C3B297DEA2B}"/>
    <hyperlink ref="B415" r:id="rId525" xr:uid="{DD2AE6FA-EB2B-4561-A992-A5AF59C72AD8}"/>
    <hyperlink ref="B416" r:id="rId526" xr:uid="{805EAA3D-8FF5-4C5D-BB09-34A74A210D70}"/>
    <hyperlink ref="B420" r:id="rId527" xr:uid="{E5B703F5-139A-4140-8A78-B8AE9CA26921}"/>
    <hyperlink ref="B421" r:id="rId528" xr:uid="{C0D9D6E0-A2A4-48E3-89DF-1270659E9142}"/>
    <hyperlink ref="B422" r:id="rId529" xr:uid="{FB74DD2C-B7DC-46E8-AF8A-17B620508ADE}"/>
    <hyperlink ref="B410" r:id="rId530" xr:uid="{5851D9E0-CB8F-45E5-BC0E-D12BB544C36D}"/>
    <hyperlink ref="B409" r:id="rId531" xr:uid="{43F12FC2-CD3A-4508-AA7F-3C6860A54CFE}"/>
    <hyperlink ref="B408" r:id="rId532" xr:uid="{F61298D9-D346-456D-A6F7-3FE63369F75D}"/>
    <hyperlink ref="B407" r:id="rId533" xr:uid="{4EE390E8-F006-4667-BB14-AEC3AFD6733F}"/>
    <hyperlink ref="B406" r:id="rId534" xr:uid="{DDEB99D7-04D7-4D33-8EFD-AB1523E8CA72}"/>
    <hyperlink ref="B405" r:id="rId535" xr:uid="{65BEB8DA-636A-42D8-93EF-160AFDB43ECB}"/>
    <hyperlink ref="B404" r:id="rId536" xr:uid="{E320BD11-A3F2-4781-A4CF-1F07F55369F5}"/>
    <hyperlink ref="B403" r:id="rId537" display="https://www.epa.gov/system/files/documents/2024-04/salt-river-pima-maricopa-indian-community-pcap.pdf" xr:uid="{3A19913C-8EDA-461D-B2C4-7C07FA101C7F}"/>
    <hyperlink ref="B401" r:id="rId538" display="https://www.epa.gov/system/files/documents/2024-04/salt-river-pima-maricopa-indian-community-pcap.pdf" xr:uid="{D5E020F0-15A6-4E0B-85A3-63A91F7B3D42}"/>
    <hyperlink ref="B400" r:id="rId539" display="https://www.epa.gov/system/files/documents/2024-04/salt-river-pima-maricopa-indian-community-pcap.pdf" xr:uid="{22486FAC-7DB0-426D-8686-863284B0CD79}"/>
    <hyperlink ref="B399" r:id="rId540" display="https://www.epa.gov/system/files/documents/2024-04/salt-river-pima-maricopa-indian-community-pcap.pdf" xr:uid="{44913C46-5DAC-4E62-A0D2-1A9F15441175}"/>
    <hyperlink ref="B396" r:id="rId541" display="https://www.epa.gov/system/files/documents/2024-04/salt-river-pima-maricopa-indian-community-pcap.pdf" xr:uid="{62547EFA-A408-47D0-B588-D3E97482DBAA}"/>
    <hyperlink ref="B395" r:id="rId542" display="https://www.epa.gov/system/files/documents/2024-04/salt-river-pima-maricopa-indian-community-pcap.pdf" xr:uid="{06840AC7-412C-4E5E-A530-0AFAADFA234D}"/>
    <hyperlink ref="B377" r:id="rId543" xr:uid="{AE6A582C-381A-4048-AD8F-544B2908485B}"/>
    <hyperlink ref="B376" r:id="rId544" xr:uid="{E30BB071-9B82-4897-9DE7-CB8079161B79}"/>
    <hyperlink ref="B379" r:id="rId545" xr:uid="{1307DAAC-37DD-4196-91F8-B3F7BC5177CD}"/>
    <hyperlink ref="B378" r:id="rId546" xr:uid="{0D2118D3-F84E-414C-8A9B-160F1D598F5C}"/>
    <hyperlink ref="B380" r:id="rId547" xr:uid="{F95F9279-4823-48A6-935F-FFFF5B569452}"/>
    <hyperlink ref="B394" r:id="rId548" display="https://www.epa.gov/system/files/documents/2024-04/salt-river-pima-maricopa-indian-community-pcap.pdf" xr:uid="{F941AA92-5284-4AF5-9C9F-EF3BE63B80AB}"/>
    <hyperlink ref="B359" r:id="rId549" xr:uid="{13860ECA-415A-4C8C-9896-2A167A451950}"/>
    <hyperlink ref="B358" r:id="rId550" xr:uid="{757BDDC5-FC76-4A30-B66D-007BF973E4ED}"/>
    <hyperlink ref="B357" r:id="rId551" xr:uid="{8698A3C9-0984-4F6F-92BA-B23A89C651CA}"/>
    <hyperlink ref="B356" r:id="rId552" xr:uid="{43CFBAA3-7B71-4019-AFE3-58DB35045F19}"/>
    <hyperlink ref="B355" r:id="rId553" xr:uid="{C9CDBA38-42D4-4D1E-A340-90C46057D405}"/>
    <hyperlink ref="B346" r:id="rId554" xr:uid="{8BE769C2-24B8-423A-BFF8-A470C36919AE}"/>
    <hyperlink ref="B345" r:id="rId555" xr:uid="{CC64B4B5-10F3-4670-A383-419F39B1F17B}"/>
    <hyperlink ref="B344" r:id="rId556" xr:uid="{4B9D385D-9413-4F00-BF05-40AFE15394C1}"/>
    <hyperlink ref="B343" r:id="rId557" xr:uid="{027CF236-4401-4477-9B73-9BCCD920099E}"/>
    <hyperlink ref="B342" r:id="rId558" xr:uid="{1B32DAA5-574A-41E7-8A5F-9D143237D3F2}"/>
    <hyperlink ref="B309" r:id="rId559" xr:uid="{F9B9C8EF-8CA3-494F-A488-16A68929B8D5}"/>
    <hyperlink ref="B310" r:id="rId560" xr:uid="{07F76484-1FD6-43AD-B5EA-037F2E8AF7D1}"/>
    <hyperlink ref="B311" r:id="rId561" xr:uid="{BD30849C-A853-4322-8CBF-D81CE086A648}"/>
    <hyperlink ref="B312" r:id="rId562" xr:uid="{8E7C6DE7-AC5A-449D-B291-EFE9FE27B685}"/>
    <hyperlink ref="B313" r:id="rId563" xr:uid="{292B829C-F130-4122-BD4A-8C95EF345854}"/>
    <hyperlink ref="B305:B306" r:id="rId564" display="https://www.epa.gov/system/files/documents/2024-03/anthc-pcap-consolidated.pdf" xr:uid="{EB5DC6D1-6642-4B96-991F-47D50B4FB97F}"/>
    <hyperlink ref="B571" r:id="rId565" xr:uid="{254ED8B4-7AE1-42E7-A788-5B82862CFEAE}"/>
    <hyperlink ref="B572:B574" r:id="rId566" display="https://www.epa.gov/system/files/documents/2024-04/st-croix-chippewa-tribe-pcap.pdf" xr:uid="{4B9DEC08-B52B-4BA3-A3B1-8E3B419CD361}"/>
    <hyperlink ref="B235" r:id="rId567" xr:uid="{DF40B97C-3F02-4A0A-870D-459FD74D756C}"/>
    <hyperlink ref="B7" r:id="rId568" xr:uid="{52F71BD9-082F-4423-AA89-28B4F3C6870D}"/>
    <hyperlink ref="B15" r:id="rId569" xr:uid="{C980A15C-0BC4-4B56-B9E9-EB8759C353DD}"/>
    <hyperlink ref="B158" r:id="rId570" xr:uid="{DC33DDC7-C579-4A5C-8213-343E3E29EEFF}"/>
    <hyperlink ref="B189" r:id="rId571" xr:uid="{05E51C63-CBC0-41CA-8CE7-11F8A91F9D79}"/>
    <hyperlink ref="B237" r:id="rId572" xr:uid="{3C85159F-E86D-42AF-8A38-B8FE1ED850A6}"/>
    <hyperlink ref="B330" r:id="rId573" xr:uid="{23F9E09B-4450-4E5F-9B50-AD324FF21F63}"/>
    <hyperlink ref="B383" r:id="rId574" xr:uid="{0CBD4391-D7B3-4EEA-81BC-5B70DCB5CF7F}"/>
    <hyperlink ref="B545" r:id="rId575" xr:uid="{7F5ED3C8-0485-4CE1-8435-8AE56A749C55}"/>
    <hyperlink ref="B606" r:id="rId576" xr:uid="{15DABBFE-4469-41AD-B9DD-F28573856B45}"/>
    <hyperlink ref="B837" r:id="rId577" xr:uid="{F447C505-350F-4FC8-A2E5-9CC35CDCE7F7}"/>
    <hyperlink ref="B49" r:id="rId578" xr:uid="{C99E77D2-2577-4FE3-911C-609C78ED2A43}"/>
    <hyperlink ref="B389" r:id="rId579" xr:uid="{EA6100E8-E02F-4EEB-866F-4A08A7769AA1}"/>
    <hyperlink ref="B433" r:id="rId580" xr:uid="{BFE75138-C603-4A0E-BAD1-F2E345AC07F4}"/>
    <hyperlink ref="B163" r:id="rId581" xr:uid="{A004D8E1-405C-4716-B3D7-C8B3A8B04893}"/>
    <hyperlink ref="B238" r:id="rId582" xr:uid="{6FACE37E-E78E-4989-9FA5-9F8DF0A53329}"/>
    <hyperlink ref="B43" r:id="rId583" xr:uid="{DAE6716C-B6F3-4666-9071-78111FCBCE87}"/>
    <hyperlink ref="B44:B47" r:id="rId584" display="https://www.epa.gov/system/files/documents/2024-04/tulalip-tribes-pcap.pdf" xr:uid="{B62C877A-45A8-4C2D-9F22-8073E1E6D17A}"/>
    <hyperlink ref="B61" r:id="rId585" xr:uid="{70FF38F3-9ADE-4A42-8C45-69B62F79C035}"/>
    <hyperlink ref="B195" r:id="rId586" xr:uid="{CBAB1313-CCD1-4916-A811-4DB2A1A5A9D4}"/>
    <hyperlink ref="B635" r:id="rId587" xr:uid="{CF33F765-BBC2-4E48-900D-178620A706C7}"/>
    <hyperlink ref="B269" r:id="rId588" xr:uid="{FDA4BD5C-20D8-493D-BA2E-6FA170185A0E}"/>
    <hyperlink ref="B384" r:id="rId589" xr:uid="{E152481D-B346-4988-BEFC-231AC045CA9F}"/>
    <hyperlink ref="B52" r:id="rId590" xr:uid="{9878C04E-17BD-4D36-A964-B83A0901FE3C}"/>
    <hyperlink ref="B160" r:id="rId591" xr:uid="{DF3C9306-E229-4745-B216-966887D1BB2B}"/>
    <hyperlink ref="B839" r:id="rId592" xr:uid="{10167A62-19EC-477F-B193-FE9BA0667C11}"/>
    <hyperlink ref="B835" r:id="rId593" xr:uid="{7E492998-9B49-4D64-A7BB-2FEF6298C56E}"/>
    <hyperlink ref="B431" r:id="rId594" xr:uid="{C4B056E0-5E21-4B77-82D1-B1B36D73FED8}"/>
    <hyperlink ref="B608" r:id="rId595" xr:uid="{B39893D6-946A-4CE3-AF18-CC13B16C2FDF}"/>
    <hyperlink ref="B623" r:id="rId596" xr:uid="{786E7AC8-0FC9-4703-A126-96EE4CB07325}"/>
    <hyperlink ref="B60" r:id="rId597" xr:uid="{4AFD38CB-CF23-40E6-AFED-D647FF80977D}"/>
    <hyperlink ref="B12" r:id="rId598" xr:uid="{534EDE24-4A4B-4C74-9E03-7AAA6A3E4158}"/>
    <hyperlink ref="B62" r:id="rId599" xr:uid="{73762BC6-F723-42E2-A802-6E29D0424769}"/>
    <hyperlink ref="B844" r:id="rId600" xr:uid="{7B551D4E-E9F7-45CA-BD21-C775437499B7}"/>
    <hyperlink ref="B836" r:id="rId601" xr:uid="{A280A6BB-0C93-4FC7-8DE8-BEE8AE4D4144}"/>
    <hyperlink ref="B630" r:id="rId602" xr:uid="{BF178527-EB57-4481-8A86-9795DAA4FD6A}"/>
    <hyperlink ref="B728" r:id="rId603" xr:uid="{00C72570-CEF9-41A2-AD64-2AE8CA33A037}"/>
    <hyperlink ref="B688:B727" r:id="rId604" display="https://bbna.com/wp-content/uploads/2024/03/FINAL_BBNA-Tribal-PCAP-1-1.pdf" xr:uid="{873DE83D-2A78-4BD2-9A15-4E3107ED750A}"/>
    <hyperlink ref="B729:B834" r:id="rId605" display="https://bbna.com/wp-content/uploads/2024/03/FINAL_BBNA-Tribal-PCAP-1-1.pdf" xr:uid="{EBD7D923-09AA-4155-8805-27D02EE3F747}"/>
    <hyperlink ref="B93" r:id="rId606" xr:uid="{58FE6890-6E56-4D9A-8A15-D685347FE79C}"/>
    <hyperlink ref="B91" r:id="rId607" xr:uid="{DBFFF92B-3D47-4FE2-910F-3DA3E3152F23}"/>
    <hyperlink ref="B507" r:id="rId608" xr:uid="{35CB11DF-033B-43A4-AF43-57AD5D6DFB18}"/>
    <hyperlink ref="B155" r:id="rId609" xr:uid="{B35EF230-7C10-45AB-8D3F-94FEE42C942A}"/>
    <hyperlink ref="B192" r:id="rId610" xr:uid="{6F6912CC-23FA-427B-8810-8E8116DDB62B}"/>
    <hyperlink ref="B54" r:id="rId611" xr:uid="{AC99B82D-6157-46EF-8638-4A37299D13D3}"/>
  </hyperlinks>
  <pageMargins left="0.7" right="0.7" top="0.75" bottom="0.75" header="0.3" footer="0.3"/>
  <pageSetup orientation="portrait" r:id="rId612"/>
  <extLst>
    <ext xmlns:x14="http://schemas.microsoft.com/office/spreadsheetml/2009/9/main" uri="{CCE6A557-97BC-4b89-ADB6-D9C93CAAB3DF}">
      <x14:dataValidations xmlns:xm="http://schemas.microsoft.com/office/excel/2006/main" count="7">
        <x14:dataValidation type="list" allowBlank="1" showInputMessage="1" showErrorMessage="1" xr:uid="{E6A238C0-6D4E-4E95-A769-FBF99689988A}">
          <x14:formula1>
            <xm:f>Lists!$T$2:$T$5</xm:f>
          </x14:formula1>
          <xm:sqref>AB2:AB853 Y2:Z853</xm:sqref>
        </x14:dataValidation>
        <x14:dataValidation type="list" allowBlank="1" showInputMessage="1" showErrorMessage="1" xr:uid="{AFA8D872-0E04-4AD4-903A-AB20DCC45C28}">
          <x14:formula1>
            <xm:f>Lists!$A$2:$A$9</xm:f>
          </x14:formula1>
          <xm:sqref>O786 J394:L853 J251 L298 J260 L260 J299:L389 L270 J270 J280 L280 J271:L279 J2:L250 J281:L297 L251 J298 J261:L269 J252:L259</xm:sqref>
        </x14:dataValidation>
        <x14:dataValidation type="list" allowBlank="1" showInputMessage="1" showErrorMessage="1" xr:uid="{DC91906B-AD91-4B57-A88B-1BE5B47C1164}">
          <x14:formula1>
            <xm:f>Lists!$P$3:$P$7</xm:f>
          </x14:formula1>
          <xm:sqref>S406 S554 S404 Q587:Q593</xm:sqref>
        </x14:dataValidation>
        <x14:dataValidation type="list" allowBlank="1" showInputMessage="1" showErrorMessage="1" xr:uid="{C1044E52-834A-43B9-AF11-9FA7DC80CE67}">
          <x14:formula1>
            <xm:f>Lists!$H$2:$H$89</xm:f>
          </x14:formula1>
          <xm:sqref>F318:F452 Q486:Q489 F575:F603 F2:F23 F638:F853 F457:F570 E517:E527 F193:F195 E429:E448 F31:F187 E237:E248 F203:F233 F237:F313</xm:sqref>
        </x14:dataValidation>
        <x14:dataValidation type="list" allowBlank="1" showInputMessage="1" showErrorMessage="1" xr:uid="{7EF276B6-3FBD-45FD-AC34-C86672CABAAB}">
          <x14:formula1>
            <xm:f>Lists!$F$2:$F$48</xm:f>
          </x14:formula1>
          <xm:sqref>AA575:AA585 W642:X834 X526 W549:X551 W290:X294 X528:X530 W524 W280:X286 W528:W547 AA1 W378:X435 AA400:AA401 W562:X603 W437:X448 AC400:AC401 AA235:AA236 W491:W492 AC1 W477:W489 AA56 X477:X492 W2:X48 W260:X266 W453 W172:X174 AA460 W270:X275 X453:X474 W234:X257 W188:X231 W849:X853 W556:X558 X638:X640 X534:X547 W307:X375 AA209 AC209 AA457:AA458 W455:W474 W75:X170 AA654:AA657 W298:X304 W553:X553 W608:W640 AC575:AC585 W53:X73 AC188 AA188 AC190:AC191 AA190:AA191 AC203 AA203 AC206 AA206 X494:X524 W494:W522</xm:sqref>
        </x14:dataValidation>
        <x14:dataValidation type="list" allowBlank="1" showInputMessage="1" showErrorMessage="1" xr:uid="{5B13DC75-B5AB-4155-829A-1CDFB3A8F70A}">
          <x14:formula1>
            <xm:f>Lists!$D$2:$D$77</xm:f>
          </x14:formula1>
          <xm:sqref>O200:P202 P562 M562:N562 M517:P561 M506:P512 M2:P199 M393:N437 O394:O437 P394:P461 N203:P321 P322:P389 N363 M362:N362 O515:P516 M606:M853 O513 M392 O608:P611 P607 M438:O462 N606:N610 M200:M361 N364:O389 M505:O505 M463:P504 N323:N361 M513:N516 M363:M390 O606 M563:P605 N612:P853 O322:O363</xm:sqref>
        </x14:dataValidation>
        <x14:dataValidation type="list" allowBlank="1" showInputMessage="1" showErrorMessage="1" xr:uid="{F48D0EFD-ACB5-4196-BD25-A2664160E4BA}">
          <x14:formula1>
            <xm:f>Lists!$P$2:$P$7</xm:f>
          </x14:formula1>
          <xm:sqref>R2:R853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08401-1E85-4E6C-9092-D8456DB8AD91}">
  <sheetPr>
    <tabColor theme="9" tint="0.79998168889431442"/>
  </sheetPr>
  <dimension ref="A1:N292"/>
  <sheetViews>
    <sheetView zoomScale="84" workbookViewId="0">
      <pane ySplit="2" topLeftCell="A3" activePane="bottomLeft" state="frozen"/>
      <selection pane="bottomLeft" activeCell="A3" sqref="A3"/>
    </sheetView>
  </sheetViews>
  <sheetFormatPr defaultColWidth="9.140625" defaultRowHeight="15" customHeight="1"/>
  <cols>
    <col min="1" max="2" width="20.85546875" style="4" customWidth="1"/>
    <col min="3" max="3" width="12.7109375" style="4" customWidth="1"/>
    <col min="4" max="4" width="12.42578125" style="4" customWidth="1"/>
    <col min="5" max="5" width="16.140625" style="4" customWidth="1"/>
    <col min="6" max="7" width="14.28515625" style="4" customWidth="1"/>
    <col min="8" max="9" width="47" style="4" customWidth="1"/>
    <col min="10" max="11" width="39.42578125" style="4" customWidth="1"/>
    <col min="12" max="12" width="39.85546875" style="4" customWidth="1"/>
    <col min="13" max="13" width="39.42578125" style="4" customWidth="1"/>
    <col min="14" max="14" width="24.140625" style="4" customWidth="1"/>
    <col min="15" max="16384" width="9.140625" style="2"/>
  </cols>
  <sheetData>
    <row r="1" spans="1:14" s="11" customFormat="1" ht="66.75" customHeight="1">
      <c r="A1" s="76" t="s">
        <v>2</v>
      </c>
      <c r="B1" s="76" t="s">
        <v>3</v>
      </c>
      <c r="C1" s="76" t="s">
        <v>6</v>
      </c>
      <c r="D1" s="76" t="s">
        <v>7</v>
      </c>
      <c r="E1" s="76" t="s">
        <v>8</v>
      </c>
      <c r="F1" s="31" t="s">
        <v>1998</v>
      </c>
      <c r="G1" s="72" t="s">
        <v>1999</v>
      </c>
      <c r="H1" s="78" t="s">
        <v>2000</v>
      </c>
      <c r="I1" s="79"/>
      <c r="J1" s="74" t="s">
        <v>2001</v>
      </c>
      <c r="K1" s="74" t="s">
        <v>2002</v>
      </c>
      <c r="L1" s="74" t="s">
        <v>2003</v>
      </c>
      <c r="M1" s="74" t="s">
        <v>2004</v>
      </c>
      <c r="N1" s="74" t="s">
        <v>2005</v>
      </c>
    </row>
    <row r="2" spans="1:14" s="11" customFormat="1" ht="66.75" customHeight="1">
      <c r="A2" s="77"/>
      <c r="B2" s="77"/>
      <c r="C2" s="77"/>
      <c r="D2" s="77"/>
      <c r="E2" s="77"/>
      <c r="F2" s="32"/>
      <c r="G2" s="73"/>
      <c r="H2" s="12" t="s">
        <v>2006</v>
      </c>
      <c r="I2" s="12" t="s">
        <v>2007</v>
      </c>
      <c r="J2" s="75"/>
      <c r="K2" s="75"/>
      <c r="L2" s="75"/>
      <c r="M2" s="75"/>
      <c r="N2" s="75"/>
    </row>
    <row r="3" spans="1:14" s="4" customFormat="1" ht="65.099999999999994" customHeight="1">
      <c r="A3" s="4" t="s">
        <v>27</v>
      </c>
      <c r="B3" s="16" t="s">
        <v>28</v>
      </c>
      <c r="C3" s="4" t="s">
        <v>29</v>
      </c>
      <c r="D3" s="4" t="s">
        <v>30</v>
      </c>
      <c r="E3" s="33" t="s">
        <v>417</v>
      </c>
      <c r="F3" s="4" t="s">
        <v>42</v>
      </c>
      <c r="G3" s="44" t="s">
        <v>2008</v>
      </c>
      <c r="H3" s="4" t="s">
        <v>32</v>
      </c>
      <c r="I3" s="4" t="s">
        <v>32</v>
      </c>
      <c r="J3" s="44" t="s">
        <v>425</v>
      </c>
      <c r="K3" s="44" t="str" cm="1">
        <f t="array" ref="K3">IF(SUMPRODUCT(('GHG Reduction Measures'!$A$2:$A$826=A3)*('GHG Reduction Measures'!$Y$2:$Y$826="Both"))&gt;0,"Quantitative and Qualitative",
  IF(SUMPRODUCT(('GHG Reduction Measures'!$A$2:$A$826=A3)*('GHG Reduction Measures'!$Y$2:$Y$826="Quantitative"))&gt;0,
    IF(SUMPRODUCT(('GHG Reduction Measures'!$A$2:$A$826=A3)*('GHG Reduction Measures'!$Y$2:$Y$826="Qualitative"))&gt;0,"Quantitative and Qualitative","Quantitative"),
    IF(SUMPRODUCT(('GHG Reduction Measures'!$A$2:$A$826=A3)*('GHG Reduction Measures'!$Y$2:$Y$826="Qualitative"))&gt;0,"Qualitative","None")))</f>
        <v>Qualitative</v>
      </c>
      <c r="L3" s="44" t="s">
        <v>32</v>
      </c>
      <c r="M3" s="44" t="s">
        <v>2009</v>
      </c>
      <c r="N3" s="44" t="s">
        <v>32</v>
      </c>
    </row>
    <row r="4" spans="1:14" s="4" customFormat="1" ht="63.75">
      <c r="A4" s="4" t="s">
        <v>27</v>
      </c>
      <c r="B4" s="16" t="s">
        <v>28</v>
      </c>
      <c r="C4" s="4" t="s">
        <v>36</v>
      </c>
      <c r="D4" s="4" t="s">
        <v>30</v>
      </c>
      <c r="E4" s="4" t="s">
        <v>37</v>
      </c>
      <c r="F4" s="4" t="s">
        <v>42</v>
      </c>
      <c r="G4" s="4" t="s">
        <v>2008</v>
      </c>
      <c r="H4" s="4" t="s">
        <v>32</v>
      </c>
      <c r="I4" s="4" t="s">
        <v>32</v>
      </c>
      <c r="J4" s="44" t="s">
        <v>425</v>
      </c>
      <c r="K4" s="44" t="str" cm="1">
        <f t="array" ref="K4">IF(SUMPRODUCT(('GHG Reduction Measures'!$A$2:$A$826=A4)*('GHG Reduction Measures'!$Y$2:$Y$826="Both"))&gt;0,"Quantitative and Qualitative",
  IF(SUMPRODUCT(('GHG Reduction Measures'!$A$2:$A$826=A4)*('GHG Reduction Measures'!$Y$2:$Y$826="Quantitative"))&gt;0,
    IF(SUMPRODUCT(('GHG Reduction Measures'!$A$2:$A$826=A4)*('GHG Reduction Measures'!$Y$2:$Y$826="Qualitative"))&gt;0,"Quantitative and Qualitative","Quantitative"),
    IF(SUMPRODUCT(('GHG Reduction Measures'!$A$2:$A$826=A4)*('GHG Reduction Measures'!$Y$2:$Y$826="Qualitative"))&gt;0,"Qualitative","None")))</f>
        <v>Qualitative</v>
      </c>
      <c r="L4" s="4" t="s">
        <v>32</v>
      </c>
      <c r="M4" s="4" t="s">
        <v>2009</v>
      </c>
      <c r="N4" s="4" t="s">
        <v>32</v>
      </c>
    </row>
    <row r="5" spans="1:14" s="4" customFormat="1" ht="127.5">
      <c r="A5" s="4" t="s">
        <v>38</v>
      </c>
      <c r="B5" s="16" t="s">
        <v>39</v>
      </c>
      <c r="C5" s="4" t="s">
        <v>40</v>
      </c>
      <c r="D5" s="33" t="s">
        <v>41</v>
      </c>
      <c r="E5" s="4" t="s">
        <v>42</v>
      </c>
      <c r="F5" s="4" t="s">
        <v>42</v>
      </c>
      <c r="G5" s="4" t="s">
        <v>2008</v>
      </c>
      <c r="H5" s="4" t="s">
        <v>2010</v>
      </c>
      <c r="I5" s="4" t="s">
        <v>2011</v>
      </c>
      <c r="J5" s="44" t="s">
        <v>425</v>
      </c>
      <c r="K5" s="44" t="str" cm="1">
        <f t="array" ref="K5">IF(SUMPRODUCT(('GHG Reduction Measures'!$A$2:$A$826=A5)*('GHG Reduction Measures'!$Y$2:$Y$826="Both"))&gt;0,"Quantitative and Qualitative",
  IF(SUMPRODUCT(('GHG Reduction Measures'!$A$2:$A$826=A5)*('GHG Reduction Measures'!$Y$2:$Y$826="Quantitative"))&gt;0,
    IF(SUMPRODUCT(('GHG Reduction Measures'!$A$2:$A$826=A5)*('GHG Reduction Measures'!$Y$2:$Y$826="Qualitative"))&gt;0,"Quantitative and Qualitative","Quantitative"),
    IF(SUMPRODUCT(('GHG Reduction Measures'!$A$2:$A$826=A5)*('GHG Reduction Measures'!$Y$2:$Y$826="Qualitative"))&gt;0,"Qualitative","None")))</f>
        <v>Qualitative</v>
      </c>
      <c r="L5" s="4" t="s">
        <v>32</v>
      </c>
      <c r="M5" s="4" t="s">
        <v>2012</v>
      </c>
      <c r="N5" s="4" t="s">
        <v>32</v>
      </c>
    </row>
    <row r="6" spans="1:14" s="4" customFormat="1" ht="51">
      <c r="A6" s="4" t="s">
        <v>45</v>
      </c>
      <c r="B6" s="16" t="s">
        <v>46</v>
      </c>
      <c r="C6" s="4" t="s">
        <v>47</v>
      </c>
      <c r="D6" s="4" t="s">
        <v>48</v>
      </c>
      <c r="E6" s="4" t="s">
        <v>42</v>
      </c>
      <c r="F6" s="4" t="s">
        <v>42</v>
      </c>
      <c r="G6" s="4" t="s">
        <v>2008</v>
      </c>
      <c r="H6" s="4" t="s">
        <v>32</v>
      </c>
      <c r="I6" s="4" t="s">
        <v>32</v>
      </c>
      <c r="J6" s="44" t="s">
        <v>425</v>
      </c>
      <c r="K6" s="44" t="str" cm="1">
        <f t="array" ref="K6">IF(SUMPRODUCT(('GHG Reduction Measures'!$A$2:$A$826=A6)*('GHG Reduction Measures'!$Y$2:$Y$826="Both"))&gt;0,"Quantitative and Qualitative",
  IF(SUMPRODUCT(('GHG Reduction Measures'!$A$2:$A$826=A6)*('GHG Reduction Measures'!$Y$2:$Y$826="Quantitative"))&gt;0,
    IF(SUMPRODUCT(('GHG Reduction Measures'!$A$2:$A$826=A6)*('GHG Reduction Measures'!$Y$2:$Y$826="Qualitative"))&gt;0,"Quantitative and Qualitative","Quantitative"),
    IF(SUMPRODUCT(('GHG Reduction Measures'!$A$2:$A$826=A6)*('GHG Reduction Measures'!$Y$2:$Y$826="Qualitative"))&gt;0,"Qualitative","None")))</f>
        <v>None</v>
      </c>
      <c r="L6" s="4" t="s">
        <v>2013</v>
      </c>
      <c r="M6" s="4" t="s">
        <v>2014</v>
      </c>
      <c r="N6" s="4" t="s">
        <v>32</v>
      </c>
    </row>
    <row r="7" spans="1:14" s="4" customFormat="1" ht="153">
      <c r="A7" s="4" t="s">
        <v>50</v>
      </c>
      <c r="B7" s="39" t="s">
        <v>2015</v>
      </c>
      <c r="C7" s="4" t="s">
        <v>52</v>
      </c>
      <c r="D7" s="4" t="s">
        <v>52</v>
      </c>
      <c r="E7" s="4" t="s">
        <v>42</v>
      </c>
      <c r="F7" s="4" t="s">
        <v>42</v>
      </c>
      <c r="G7" s="4" t="s">
        <v>2008</v>
      </c>
      <c r="H7" s="65" t="s">
        <v>2016</v>
      </c>
      <c r="I7" s="65" t="s">
        <v>2017</v>
      </c>
      <c r="J7" s="4" t="s">
        <v>490</v>
      </c>
      <c r="K7" s="44" t="str" cm="1">
        <f t="array" ref="K7">IF(SUMPRODUCT(('GHG Reduction Measures'!$A$2:$A$826=A7)*('GHG Reduction Measures'!$Y$2:$Y$826="Both"))&gt;0,"Quantitative and Qualitative",
  IF(SUMPRODUCT(('GHG Reduction Measures'!$A$2:$A$826=A7)*('GHG Reduction Measures'!$Y$2:$Y$826="Quantitative"))&gt;0,
    IF(SUMPRODUCT(('GHG Reduction Measures'!$A$2:$A$826=A7)*('GHG Reduction Measures'!$Y$2:$Y$826="Qualitative"))&gt;0,"Quantitative and Qualitative","Quantitative"),
    IF(SUMPRODUCT(('GHG Reduction Measures'!$A$2:$A$826=A7)*('GHG Reduction Measures'!$Y$2:$Y$826="Qualitative"))&gt;0,"Qualitative","None")))</f>
        <v>None</v>
      </c>
      <c r="L7" s="4" t="s">
        <v>2018</v>
      </c>
      <c r="M7" s="22" t="s">
        <v>2019</v>
      </c>
      <c r="N7" s="65" t="s">
        <v>32</v>
      </c>
    </row>
    <row r="8" spans="1:14" s="4" customFormat="1" ht="63.75">
      <c r="A8" s="4" t="s">
        <v>54</v>
      </c>
      <c r="B8" s="16" t="s">
        <v>55</v>
      </c>
      <c r="C8" s="4" t="s">
        <v>56</v>
      </c>
      <c r="D8" s="4" t="s">
        <v>57</v>
      </c>
      <c r="E8" s="4" t="s">
        <v>42</v>
      </c>
      <c r="F8" s="4" t="s">
        <v>2020</v>
      </c>
      <c r="G8" s="4" t="s">
        <v>2008</v>
      </c>
      <c r="H8" s="4" t="s">
        <v>32</v>
      </c>
      <c r="I8" s="4" t="s">
        <v>32</v>
      </c>
      <c r="J8" s="44" t="s">
        <v>425</v>
      </c>
      <c r="K8" s="44" t="str" cm="1">
        <f t="array" ref="K8">IF(SUMPRODUCT(('GHG Reduction Measures'!$A$2:$A$826=A8)*('GHG Reduction Measures'!$Y$2:$Y$826="Both"))&gt;0,"Quantitative and Qualitative",
  IF(SUMPRODUCT(('GHG Reduction Measures'!$A$2:$A$826=A8)*('GHG Reduction Measures'!$Y$2:$Y$826="Quantitative"))&gt;0,
    IF(SUMPRODUCT(('GHG Reduction Measures'!$A$2:$A$826=A8)*('GHG Reduction Measures'!$Y$2:$Y$826="Qualitative"))&gt;0,"Quantitative and Qualitative","Quantitative"),
    IF(SUMPRODUCT(('GHG Reduction Measures'!$A$2:$A$826=A8)*('GHG Reduction Measures'!$Y$2:$Y$826="Qualitative"))&gt;0,"Qualitative","None")))</f>
        <v>None</v>
      </c>
      <c r="L8" s="4" t="s">
        <v>2021</v>
      </c>
      <c r="M8" s="4" t="s">
        <v>2022</v>
      </c>
      <c r="N8" s="4" t="s">
        <v>32</v>
      </c>
    </row>
    <row r="9" spans="1:14" s="4" customFormat="1" ht="216.75">
      <c r="A9" s="4" t="s">
        <v>58</v>
      </c>
      <c r="B9" s="16" t="s">
        <v>2023</v>
      </c>
      <c r="C9" s="4" t="s">
        <v>60</v>
      </c>
      <c r="D9" s="4" t="s">
        <v>61</v>
      </c>
      <c r="E9" s="4" t="s">
        <v>42</v>
      </c>
      <c r="F9" s="4" t="s">
        <v>42</v>
      </c>
      <c r="G9" s="4" t="s">
        <v>32</v>
      </c>
      <c r="H9" s="4" t="s">
        <v>2024</v>
      </c>
      <c r="I9" s="4" t="s">
        <v>2025</v>
      </c>
      <c r="J9" s="44" t="s">
        <v>425</v>
      </c>
      <c r="K9" s="44" t="str" cm="1">
        <f t="array" ref="K9">IF(SUMPRODUCT(('GHG Reduction Measures'!$A$2:$A$826=A9)*('GHG Reduction Measures'!$Y$2:$Y$826="Both"))&gt;0,"Quantitative and Qualitative",
  IF(SUMPRODUCT(('GHG Reduction Measures'!$A$2:$A$826=A9)*('GHG Reduction Measures'!$Y$2:$Y$826="Quantitative"))&gt;0,
    IF(SUMPRODUCT(('GHG Reduction Measures'!$A$2:$A$826=A9)*('GHG Reduction Measures'!$Y$2:$Y$826="Qualitative"))&gt;0,"Quantitative and Qualitative","Quantitative"),
    IF(SUMPRODUCT(('GHG Reduction Measures'!$A$2:$A$826=A9)*('GHG Reduction Measures'!$Y$2:$Y$826="Qualitative"))&gt;0,"Qualitative","None")))</f>
        <v>Qualitative</v>
      </c>
      <c r="L9" s="4" t="s">
        <v>2018</v>
      </c>
      <c r="M9" s="4" t="s">
        <v>2026</v>
      </c>
      <c r="N9" s="4" t="s">
        <v>32</v>
      </c>
    </row>
    <row r="10" spans="1:14" s="4" customFormat="1" ht="216.75">
      <c r="A10" s="4" t="s">
        <v>63</v>
      </c>
      <c r="B10" s="39" t="s">
        <v>2027</v>
      </c>
      <c r="C10" s="4" t="s">
        <v>2028</v>
      </c>
      <c r="D10" s="4" t="s">
        <v>65</v>
      </c>
      <c r="E10" s="4" t="s">
        <v>2029</v>
      </c>
      <c r="F10" s="4" t="s">
        <v>42</v>
      </c>
      <c r="G10" s="4" t="s">
        <v>2008</v>
      </c>
      <c r="H10" s="4" t="s">
        <v>2030</v>
      </c>
      <c r="I10" s="4" t="s">
        <v>2031</v>
      </c>
      <c r="J10" s="44" t="s">
        <v>424</v>
      </c>
      <c r="K10" s="44" t="str" cm="1">
        <f t="array" ref="K10">IF(SUMPRODUCT(('GHG Reduction Measures'!$A$2:$A$826=A10)*('GHG Reduction Measures'!$Y$2:$Y$826="Both"))&gt;0,"Quantitative and Qualitative",
  IF(SUMPRODUCT(('GHG Reduction Measures'!$A$2:$A$826=A10)*('GHG Reduction Measures'!$Y$2:$Y$826="Quantitative"))&gt;0,
    IF(SUMPRODUCT(('GHG Reduction Measures'!$A$2:$A$826=A10)*('GHG Reduction Measures'!$Y$2:$Y$826="Qualitative"))&gt;0,"Quantitative and Qualitative","Quantitative"),
    IF(SUMPRODUCT(('GHG Reduction Measures'!$A$2:$A$826=A10)*('GHG Reduction Measures'!$Y$2:$Y$826="Qualitative"))&gt;0,"Qualitative","None")))</f>
        <v>Qualitative</v>
      </c>
      <c r="L10" s="4" t="s">
        <v>2032</v>
      </c>
      <c r="M10" s="4" t="s">
        <v>2033</v>
      </c>
      <c r="N10" s="4" t="s">
        <v>32</v>
      </c>
    </row>
    <row r="11" spans="1:14" s="4" customFormat="1" ht="165.75">
      <c r="A11" s="4" t="s">
        <v>71</v>
      </c>
      <c r="B11" s="39" t="s">
        <v>2034</v>
      </c>
      <c r="C11" s="4" t="s">
        <v>75</v>
      </c>
      <c r="D11" s="4" t="s">
        <v>75</v>
      </c>
      <c r="E11" s="4" t="s">
        <v>42</v>
      </c>
      <c r="F11" s="4" t="s">
        <v>2035</v>
      </c>
      <c r="G11" s="4" t="s">
        <v>2008</v>
      </c>
      <c r="H11" s="4" t="s">
        <v>2036</v>
      </c>
      <c r="I11" s="4" t="s">
        <v>2017</v>
      </c>
      <c r="J11" s="4" t="s">
        <v>490</v>
      </c>
      <c r="K11" s="44" t="str" cm="1">
        <f t="array" ref="K11">IF(SUMPRODUCT(('GHG Reduction Measures'!$A$2:$A$826=A11)*('GHG Reduction Measures'!$Y$2:$Y$826="Both"))&gt;0,"Quantitative and Qualitative",
  IF(SUMPRODUCT(('GHG Reduction Measures'!$A$2:$A$826=A11)*('GHG Reduction Measures'!$Y$2:$Y$826="Quantitative"))&gt;0,
    IF(SUMPRODUCT(('GHG Reduction Measures'!$A$2:$A$826=A11)*('GHG Reduction Measures'!$Y$2:$Y$826="Qualitative"))&gt;0,"Quantitative and Qualitative","Quantitative"),
    IF(SUMPRODUCT(('GHG Reduction Measures'!$A$2:$A$826=A11)*('GHG Reduction Measures'!$Y$2:$Y$826="Qualitative"))&gt;0,"Qualitative","None")))</f>
        <v>Qualitative</v>
      </c>
      <c r="L11" s="4" t="s">
        <v>2037</v>
      </c>
      <c r="M11" s="4" t="s">
        <v>2038</v>
      </c>
      <c r="N11" s="4" t="s">
        <v>32</v>
      </c>
    </row>
    <row r="12" spans="1:14" s="4" customFormat="1" ht="140.25">
      <c r="A12" s="4" t="s">
        <v>66</v>
      </c>
      <c r="B12" s="16" t="s">
        <v>67</v>
      </c>
      <c r="C12" s="4" t="s">
        <v>68</v>
      </c>
      <c r="D12" s="4" t="s">
        <v>68</v>
      </c>
      <c r="E12" s="4" t="s">
        <v>42</v>
      </c>
      <c r="F12" s="4" t="s">
        <v>42</v>
      </c>
      <c r="G12" s="4" t="s">
        <v>2008</v>
      </c>
      <c r="H12" s="65" t="s">
        <v>2039</v>
      </c>
      <c r="I12" s="65" t="s">
        <v>2040</v>
      </c>
      <c r="J12" s="44" t="s">
        <v>425</v>
      </c>
      <c r="K12" s="44" t="str" cm="1">
        <f t="array" ref="K12">IF(SUMPRODUCT(('GHG Reduction Measures'!$A$2:$A$826=A12)*('GHG Reduction Measures'!$Y$2:$Y$826="Both"))&gt;0,"Quantitative and Qualitative",
  IF(SUMPRODUCT(('GHG Reduction Measures'!$A$2:$A$826=A12)*('GHG Reduction Measures'!$Y$2:$Y$826="Quantitative"))&gt;0,
    IF(SUMPRODUCT(('GHG Reduction Measures'!$A$2:$A$826=A12)*('GHG Reduction Measures'!$Y$2:$Y$826="Qualitative"))&gt;0,"Quantitative and Qualitative","Quantitative"),
    IF(SUMPRODUCT(('GHG Reduction Measures'!$A$2:$A$826=A12)*('GHG Reduction Measures'!$Y$2:$Y$826="Qualitative"))&gt;0,"Qualitative","None")))</f>
        <v>Qualitative</v>
      </c>
      <c r="L12" s="65" t="s">
        <v>2041</v>
      </c>
      <c r="M12" s="4" t="s">
        <v>2042</v>
      </c>
      <c r="N12" s="4" t="s">
        <v>32</v>
      </c>
    </row>
    <row r="13" spans="1:14" s="4" customFormat="1" ht="76.5">
      <c r="A13" s="4" t="s">
        <v>82</v>
      </c>
      <c r="B13" s="16" t="s">
        <v>83</v>
      </c>
      <c r="C13" s="4" t="s">
        <v>84</v>
      </c>
      <c r="D13" s="4" t="s">
        <v>84</v>
      </c>
      <c r="E13" s="4" t="s">
        <v>42</v>
      </c>
      <c r="F13" s="4" t="s">
        <v>2043</v>
      </c>
      <c r="G13" s="4" t="s">
        <v>32</v>
      </c>
      <c r="H13" s="4" t="s">
        <v>32</v>
      </c>
      <c r="I13" s="4" t="s">
        <v>32</v>
      </c>
      <c r="J13" s="44" t="s">
        <v>425</v>
      </c>
      <c r="K13" s="44" t="str" cm="1">
        <f t="array" ref="K13">IF(SUMPRODUCT(('GHG Reduction Measures'!$A$2:$A$826=A13)*('GHG Reduction Measures'!$Y$2:$Y$826="Both"))&gt;0,"Quantitative and Qualitative",
  IF(SUMPRODUCT(('GHG Reduction Measures'!$A$2:$A$826=A13)*('GHG Reduction Measures'!$Y$2:$Y$826="Quantitative"))&gt;0,
    IF(SUMPRODUCT(('GHG Reduction Measures'!$A$2:$A$826=A13)*('GHG Reduction Measures'!$Y$2:$Y$826="Qualitative"))&gt;0,"Quantitative and Qualitative","Quantitative"),
    IF(SUMPRODUCT(('GHG Reduction Measures'!$A$2:$A$826=A13)*('GHG Reduction Measures'!$Y$2:$Y$826="Qualitative"))&gt;0,"Qualitative","None")))</f>
        <v>None</v>
      </c>
      <c r="L13" s="33" t="s">
        <v>2044</v>
      </c>
      <c r="M13" s="4" t="s">
        <v>2045</v>
      </c>
      <c r="N13" s="4" t="s">
        <v>32</v>
      </c>
    </row>
    <row r="14" spans="1:14" s="4" customFormat="1" ht="114.75">
      <c r="A14" s="4" t="s">
        <v>89</v>
      </c>
      <c r="B14" s="39" t="s">
        <v>90</v>
      </c>
      <c r="C14" s="4" t="s">
        <v>93</v>
      </c>
      <c r="D14" s="4" t="s">
        <v>93</v>
      </c>
      <c r="E14" s="4" t="s">
        <v>42</v>
      </c>
      <c r="F14" s="4" t="s">
        <v>42</v>
      </c>
      <c r="G14" s="4" t="s">
        <v>2008</v>
      </c>
      <c r="H14" s="65" t="s">
        <v>2046</v>
      </c>
      <c r="I14" s="65" t="s">
        <v>2011</v>
      </c>
      <c r="J14" s="44" t="s">
        <v>424</v>
      </c>
      <c r="K14" s="44" t="str" cm="1">
        <f t="array" ref="K14">IF(SUMPRODUCT(('GHG Reduction Measures'!$A$2:$A$826=A14)*('GHG Reduction Measures'!$Y$2:$Y$826="Both"))&gt;0,"Quantitative and Qualitative",
  IF(SUMPRODUCT(('GHG Reduction Measures'!$A$2:$A$826=A14)*('GHG Reduction Measures'!$Y$2:$Y$826="Quantitative"))&gt;0,
    IF(SUMPRODUCT(('GHG Reduction Measures'!$A$2:$A$826=A14)*('GHG Reduction Measures'!$Y$2:$Y$826="Qualitative"))&gt;0,"Quantitative and Qualitative","Quantitative"),
    IF(SUMPRODUCT(('GHG Reduction Measures'!$A$2:$A$826=A14)*('GHG Reduction Measures'!$Y$2:$Y$826="Qualitative"))&gt;0,"Qualitative","None")))</f>
        <v>None</v>
      </c>
      <c r="L14" s="65" t="s">
        <v>2047</v>
      </c>
      <c r="M14" s="65" t="s">
        <v>2048</v>
      </c>
      <c r="N14" s="4" t="s">
        <v>32</v>
      </c>
    </row>
    <row r="15" spans="1:14" s="4" customFormat="1" ht="165.75">
      <c r="A15" s="4" t="s">
        <v>86</v>
      </c>
      <c r="B15" s="16" t="s">
        <v>87</v>
      </c>
      <c r="C15" s="4" t="s">
        <v>88</v>
      </c>
      <c r="D15" s="4" t="s">
        <v>88</v>
      </c>
      <c r="E15" s="4" t="s">
        <v>42</v>
      </c>
      <c r="F15" s="4" t="s">
        <v>2020</v>
      </c>
      <c r="G15" s="4" t="s">
        <v>2008</v>
      </c>
      <c r="H15" s="4" t="s">
        <v>2049</v>
      </c>
      <c r="I15" s="4" t="s">
        <v>2050</v>
      </c>
      <c r="J15" s="44" t="s">
        <v>425</v>
      </c>
      <c r="K15" s="44" t="str" cm="1">
        <f t="array" ref="K15">IF(SUMPRODUCT(('GHG Reduction Measures'!$A$2:$A$826=A15)*('GHG Reduction Measures'!$Y$2:$Y$826="Both"))&gt;0,"Quantitative and Qualitative",
  IF(SUMPRODUCT(('GHG Reduction Measures'!$A$2:$A$826=A15)*('GHG Reduction Measures'!$Y$2:$Y$826="Quantitative"))&gt;0,
    IF(SUMPRODUCT(('GHG Reduction Measures'!$A$2:$A$826=A15)*('GHG Reduction Measures'!$Y$2:$Y$826="Qualitative"))&gt;0,"Quantitative and Qualitative","Quantitative"),
    IF(SUMPRODUCT(('GHG Reduction Measures'!$A$2:$A$826=A15)*('GHG Reduction Measures'!$Y$2:$Y$826="Qualitative"))&gt;0,"Qualitative","None")))</f>
        <v>None</v>
      </c>
      <c r="L15" s="4" t="s">
        <v>32</v>
      </c>
      <c r="M15" s="4" t="s">
        <v>32</v>
      </c>
      <c r="N15" s="4" t="s">
        <v>32</v>
      </c>
    </row>
    <row r="16" spans="1:14" s="4" customFormat="1" ht="76.5">
      <c r="A16" s="4" t="s">
        <v>95</v>
      </c>
      <c r="B16" s="16" t="s">
        <v>96</v>
      </c>
      <c r="C16" s="4" t="s">
        <v>97</v>
      </c>
      <c r="D16" s="4" t="s">
        <v>97</v>
      </c>
      <c r="E16" s="4" t="s">
        <v>42</v>
      </c>
      <c r="F16" s="4" t="s">
        <v>2020</v>
      </c>
      <c r="G16" s="4" t="s">
        <v>2008</v>
      </c>
      <c r="H16" s="4" t="s">
        <v>2051</v>
      </c>
      <c r="I16" s="4" t="s">
        <v>2017</v>
      </c>
      <c r="J16" s="44" t="s">
        <v>424</v>
      </c>
      <c r="K16" s="44" t="str" cm="1">
        <f t="array" ref="K16">IF(SUMPRODUCT(('GHG Reduction Measures'!$A$2:$A$826=A16)*('GHG Reduction Measures'!$Y$2:$Y$826="Both"))&gt;0,"Quantitative and Qualitative",
  IF(SUMPRODUCT(('GHG Reduction Measures'!$A$2:$A$826=A16)*('GHG Reduction Measures'!$Y$2:$Y$826="Quantitative"))&gt;0,
    IF(SUMPRODUCT(('GHG Reduction Measures'!$A$2:$A$826=A16)*('GHG Reduction Measures'!$Y$2:$Y$826="Qualitative"))&gt;0,"Quantitative and Qualitative","Quantitative"),
    IF(SUMPRODUCT(('GHG Reduction Measures'!$A$2:$A$826=A16)*('GHG Reduction Measures'!$Y$2:$Y$826="Qualitative"))&gt;0,"Qualitative","None")))</f>
        <v>None</v>
      </c>
      <c r="L16" s="65" t="s">
        <v>32</v>
      </c>
      <c r="M16" s="4" t="s">
        <v>2052</v>
      </c>
      <c r="N16" s="4" t="s">
        <v>32</v>
      </c>
    </row>
    <row r="17" spans="1:14" s="4" customFormat="1" ht="54.75" customHeight="1">
      <c r="A17" s="4" t="s">
        <v>77</v>
      </c>
      <c r="B17" s="16" t="s">
        <v>78</v>
      </c>
      <c r="C17" s="4" t="s">
        <v>79</v>
      </c>
      <c r="D17" s="4" t="s">
        <v>80</v>
      </c>
      <c r="E17" s="4" t="s">
        <v>42</v>
      </c>
      <c r="F17" s="4" t="s">
        <v>42</v>
      </c>
      <c r="G17" s="4" t="s">
        <v>2008</v>
      </c>
      <c r="H17" s="4" t="s">
        <v>32</v>
      </c>
      <c r="I17" s="4" t="s">
        <v>32</v>
      </c>
      <c r="J17" s="44" t="s">
        <v>424</v>
      </c>
      <c r="K17" s="44" t="str" cm="1">
        <f t="array" ref="K17">IF(SUMPRODUCT(('GHG Reduction Measures'!$A$2:$A$826=A17)*('GHG Reduction Measures'!$Y$2:$Y$826="Both"))&gt;0,"Quantitative and Qualitative",
  IF(SUMPRODUCT(('GHG Reduction Measures'!$A$2:$A$826=A17)*('GHG Reduction Measures'!$Y$2:$Y$826="Quantitative"))&gt;0,
    IF(SUMPRODUCT(('GHG Reduction Measures'!$A$2:$A$826=A17)*('GHG Reduction Measures'!$Y$2:$Y$826="Qualitative"))&gt;0,"Quantitative and Qualitative","Quantitative"),
    IF(SUMPRODUCT(('GHG Reduction Measures'!$A$2:$A$826=A17)*('GHG Reduction Measures'!$Y$2:$Y$826="Qualitative"))&gt;0,"Qualitative","None")))</f>
        <v>Qualitative</v>
      </c>
      <c r="L17" s="4" t="s">
        <v>32</v>
      </c>
      <c r="M17" s="4" t="s">
        <v>2053</v>
      </c>
      <c r="N17" s="4" t="s">
        <v>32</v>
      </c>
    </row>
    <row r="18" spans="1:14" s="4" customFormat="1" ht="140.25">
      <c r="A18" s="4" t="s">
        <v>104</v>
      </c>
      <c r="B18" s="16" t="s">
        <v>105</v>
      </c>
      <c r="C18" s="4" t="s">
        <v>106</v>
      </c>
      <c r="D18" s="4" t="s">
        <v>106</v>
      </c>
      <c r="E18" s="4" t="s">
        <v>42</v>
      </c>
      <c r="F18" s="4" t="s">
        <v>2043</v>
      </c>
      <c r="G18" s="4" t="s">
        <v>2008</v>
      </c>
      <c r="H18" s="46" t="s">
        <v>2054</v>
      </c>
      <c r="I18" s="46" t="s">
        <v>2040</v>
      </c>
      <c r="J18" s="44" t="s">
        <v>425</v>
      </c>
      <c r="K18" s="44" t="str" cm="1">
        <f t="array" ref="K18">IF(SUMPRODUCT(('GHG Reduction Measures'!$A$2:$A$826=A18)*('GHG Reduction Measures'!$Y$2:$Y$826="Both"))&gt;0,"Quantitative and Qualitative",
  IF(SUMPRODUCT(('GHG Reduction Measures'!$A$2:$A$826=A18)*('GHG Reduction Measures'!$Y$2:$Y$826="Quantitative"))&gt;0,
    IF(SUMPRODUCT(('GHG Reduction Measures'!$A$2:$A$826=A18)*('GHG Reduction Measures'!$Y$2:$Y$826="Qualitative"))&gt;0,"Quantitative and Qualitative","Quantitative"),
    IF(SUMPRODUCT(('GHG Reduction Measures'!$A$2:$A$826=A18)*('GHG Reduction Measures'!$Y$2:$Y$826="Qualitative"))&gt;0,"Qualitative","None")))</f>
        <v>None</v>
      </c>
      <c r="L18" s="42" t="s">
        <v>2055</v>
      </c>
      <c r="M18" s="42" t="s">
        <v>2056</v>
      </c>
      <c r="N18" s="4" t="s">
        <v>32</v>
      </c>
    </row>
    <row r="19" spans="1:14" s="4" customFormat="1" ht="89.25">
      <c r="A19" s="4" t="s">
        <v>114</v>
      </c>
      <c r="B19" s="16" t="s">
        <v>2023</v>
      </c>
      <c r="C19" s="4" t="s">
        <v>113</v>
      </c>
      <c r="D19" s="4" t="s">
        <v>114</v>
      </c>
      <c r="E19" s="4" t="s">
        <v>42</v>
      </c>
      <c r="F19" s="4" t="s">
        <v>42</v>
      </c>
      <c r="G19" s="4" t="s">
        <v>32</v>
      </c>
      <c r="H19" s="4" t="s">
        <v>2057</v>
      </c>
      <c r="I19" s="4" t="s">
        <v>2017</v>
      </c>
      <c r="J19" s="44" t="s">
        <v>425</v>
      </c>
      <c r="K19" s="44" t="str" cm="1">
        <f t="array" ref="K19">IF(SUMPRODUCT(('GHG Reduction Measures'!$A$2:$A$826=A19)*('GHG Reduction Measures'!$Y$2:$Y$826="Both"))&gt;0,"Quantitative and Qualitative",
  IF(SUMPRODUCT(('GHG Reduction Measures'!$A$2:$A$826=A19)*('GHG Reduction Measures'!$Y$2:$Y$826="Quantitative"))&gt;0,
    IF(SUMPRODUCT(('GHG Reduction Measures'!$A$2:$A$826=A19)*('GHG Reduction Measures'!$Y$2:$Y$826="Qualitative"))&gt;0,"Quantitative and Qualitative","Quantitative"),
    IF(SUMPRODUCT(('GHG Reduction Measures'!$A$2:$A$826=A19)*('GHG Reduction Measures'!$Y$2:$Y$826="Qualitative"))&gt;0,"Qualitative","None")))</f>
        <v>None</v>
      </c>
      <c r="L19" s="4" t="s">
        <v>2013</v>
      </c>
      <c r="M19" s="4" t="s">
        <v>2058</v>
      </c>
      <c r="N19" s="4" t="s">
        <v>32</v>
      </c>
    </row>
    <row r="20" spans="1:14" s="4" customFormat="1" ht="242.25">
      <c r="A20" s="4" t="s">
        <v>107</v>
      </c>
      <c r="B20" s="16" t="s">
        <v>108</v>
      </c>
      <c r="C20" s="4" t="s">
        <v>109</v>
      </c>
      <c r="D20" s="4" t="s">
        <v>110</v>
      </c>
      <c r="E20" s="4" t="s">
        <v>42</v>
      </c>
      <c r="F20" s="4" t="s">
        <v>42</v>
      </c>
      <c r="G20" s="4" t="s">
        <v>2008</v>
      </c>
      <c r="H20" s="4" t="s">
        <v>2059</v>
      </c>
      <c r="I20" s="4" t="s">
        <v>2060</v>
      </c>
      <c r="J20" s="44" t="s">
        <v>425</v>
      </c>
      <c r="K20" s="44" t="str" cm="1">
        <f t="array" ref="K20">IF(SUMPRODUCT(('GHG Reduction Measures'!$A$2:$A$826=A20)*('GHG Reduction Measures'!$Y$2:$Y$826="Both"))&gt;0,"Quantitative and Qualitative",
  IF(SUMPRODUCT(('GHG Reduction Measures'!$A$2:$A$826=A20)*('GHG Reduction Measures'!$Y$2:$Y$826="Quantitative"))&gt;0,
    IF(SUMPRODUCT(('GHG Reduction Measures'!$A$2:$A$826=A20)*('GHG Reduction Measures'!$Y$2:$Y$826="Qualitative"))&gt;0,"Quantitative and Qualitative","Quantitative"),
    IF(SUMPRODUCT(('GHG Reduction Measures'!$A$2:$A$826=A20)*('GHG Reduction Measures'!$Y$2:$Y$826="Qualitative"))&gt;0,"Qualitative","None")))</f>
        <v>None</v>
      </c>
      <c r="L20" s="4" t="s">
        <v>2061</v>
      </c>
      <c r="M20" s="4" t="s">
        <v>2062</v>
      </c>
      <c r="N20" s="4" t="s">
        <v>32</v>
      </c>
    </row>
    <row r="21" spans="1:14" ht="114.75">
      <c r="A21" s="4" t="s">
        <v>99</v>
      </c>
      <c r="B21" s="39" t="s">
        <v>100</v>
      </c>
      <c r="C21" s="4" t="s">
        <v>2063</v>
      </c>
      <c r="D21" s="4" t="s">
        <v>102</v>
      </c>
      <c r="E21" s="4" t="s">
        <v>42</v>
      </c>
      <c r="F21" s="4" t="s">
        <v>42</v>
      </c>
      <c r="G21" s="4" t="s">
        <v>2008</v>
      </c>
      <c r="H21" s="4" t="s">
        <v>2064</v>
      </c>
      <c r="I21" s="4" t="s">
        <v>2011</v>
      </c>
      <c r="J21" s="44" t="s">
        <v>425</v>
      </c>
      <c r="K21" s="44" t="str" cm="1">
        <f t="array" ref="K21">IF(SUMPRODUCT(('GHG Reduction Measures'!$A$2:$A$826=A21)*('GHG Reduction Measures'!$Y$2:$Y$826="Both"))&gt;0,"Quantitative and Qualitative",
  IF(SUMPRODUCT(('GHG Reduction Measures'!$A$2:$A$826=A21)*('GHG Reduction Measures'!$Y$2:$Y$826="Quantitative"))&gt;0,
    IF(SUMPRODUCT(('GHG Reduction Measures'!$A$2:$A$826=A21)*('GHG Reduction Measures'!$Y$2:$Y$826="Qualitative"))&gt;0,"Quantitative and Qualitative","Quantitative"),
    IF(SUMPRODUCT(('GHG Reduction Measures'!$A$2:$A$826=A21)*('GHG Reduction Measures'!$Y$2:$Y$826="Qualitative"))&gt;0,"Qualitative","None")))</f>
        <v>None</v>
      </c>
      <c r="L21" s="4" t="s">
        <v>2065</v>
      </c>
      <c r="M21" s="22" t="s">
        <v>2066</v>
      </c>
      <c r="N21" s="4" t="s">
        <v>32</v>
      </c>
    </row>
    <row r="22" spans="1:14" s="4" customFormat="1" ht="63.75">
      <c r="A22" s="4" t="s">
        <v>119</v>
      </c>
      <c r="B22" s="16" t="s">
        <v>120</v>
      </c>
      <c r="C22" s="4" t="s">
        <v>121</v>
      </c>
      <c r="D22" s="4" t="s">
        <v>121</v>
      </c>
      <c r="E22" s="4" t="s">
        <v>121</v>
      </c>
      <c r="F22" s="4" t="s">
        <v>42</v>
      </c>
      <c r="G22" s="4" t="s">
        <v>32</v>
      </c>
      <c r="H22" s="4" t="s">
        <v>32</v>
      </c>
      <c r="I22" s="4" t="s">
        <v>32</v>
      </c>
      <c r="J22" s="44" t="s">
        <v>425</v>
      </c>
      <c r="K22" s="44" t="str" cm="1">
        <f t="array" ref="K22">IF(SUMPRODUCT(('GHG Reduction Measures'!$A$2:$A$826=A22)*('GHG Reduction Measures'!$Y$2:$Y$826="Both"))&gt;0,"Quantitative and Qualitative",
  IF(SUMPRODUCT(('GHG Reduction Measures'!$A$2:$A$826=A22)*('GHG Reduction Measures'!$Y$2:$Y$826="Quantitative"))&gt;0,
    IF(SUMPRODUCT(('GHG Reduction Measures'!$A$2:$A$826=A22)*('GHG Reduction Measures'!$Y$2:$Y$826="Qualitative"))&gt;0,"Quantitative and Qualitative","Quantitative"),
    IF(SUMPRODUCT(('GHG Reduction Measures'!$A$2:$A$826=A22)*('GHG Reduction Measures'!$Y$2:$Y$826="Qualitative"))&gt;0,"Qualitative","None")))</f>
        <v>Qualitative</v>
      </c>
      <c r="L22" s="4" t="s">
        <v>2067</v>
      </c>
      <c r="M22" s="42" t="s">
        <v>2068</v>
      </c>
      <c r="N22" s="4" t="s">
        <v>32</v>
      </c>
    </row>
    <row r="23" spans="1:14" s="4" customFormat="1" ht="89.25">
      <c r="A23" s="4" t="s">
        <v>115</v>
      </c>
      <c r="B23" s="16" t="s">
        <v>116</v>
      </c>
      <c r="C23" s="4" t="s">
        <v>117</v>
      </c>
      <c r="D23" s="4" t="s">
        <v>118</v>
      </c>
      <c r="E23" s="4" t="s">
        <v>42</v>
      </c>
      <c r="F23" s="4" t="s">
        <v>42</v>
      </c>
      <c r="G23" s="4" t="s">
        <v>32</v>
      </c>
      <c r="H23" s="4" t="s">
        <v>2069</v>
      </c>
      <c r="I23" s="4" t="s">
        <v>2070</v>
      </c>
      <c r="J23" s="44" t="s">
        <v>425</v>
      </c>
      <c r="K23" s="44" t="str" cm="1">
        <f t="array" ref="K23">IF(SUMPRODUCT(('GHG Reduction Measures'!$A$2:$A$826=A23)*('GHG Reduction Measures'!$Y$2:$Y$826="Both"))&gt;0,"Quantitative and Qualitative",
  IF(SUMPRODUCT(('GHG Reduction Measures'!$A$2:$A$826=A23)*('GHG Reduction Measures'!$Y$2:$Y$826="Quantitative"))&gt;0,
    IF(SUMPRODUCT(('GHG Reduction Measures'!$A$2:$A$826=A23)*('GHG Reduction Measures'!$Y$2:$Y$826="Qualitative"))&gt;0,"Quantitative and Qualitative","Quantitative"),
    IF(SUMPRODUCT(('GHG Reduction Measures'!$A$2:$A$826=A23)*('GHG Reduction Measures'!$Y$2:$Y$826="Qualitative"))&gt;0,"Qualitative","None")))</f>
        <v>None</v>
      </c>
      <c r="L23" s="4" t="s">
        <v>32</v>
      </c>
      <c r="M23" s="4" t="s">
        <v>2071</v>
      </c>
      <c r="N23" s="4" t="s">
        <v>32</v>
      </c>
    </row>
    <row r="24" spans="1:14" s="4" customFormat="1" ht="178.5">
      <c r="A24" s="4" t="s">
        <v>127</v>
      </c>
      <c r="B24" s="39" t="s">
        <v>2072</v>
      </c>
      <c r="C24" s="4" t="s">
        <v>129</v>
      </c>
      <c r="D24" s="4" t="s">
        <v>129</v>
      </c>
      <c r="E24" s="4" t="s">
        <v>42</v>
      </c>
      <c r="F24" s="4" t="s">
        <v>42</v>
      </c>
      <c r="G24" s="4" t="s">
        <v>2008</v>
      </c>
      <c r="H24" s="4" t="s">
        <v>2073</v>
      </c>
      <c r="I24" s="4" t="s">
        <v>2074</v>
      </c>
      <c r="J24" s="44" t="s">
        <v>425</v>
      </c>
      <c r="K24" s="44" t="str" cm="1">
        <f t="array" ref="K24">IF(SUMPRODUCT(('GHG Reduction Measures'!$A$2:$A$826=A24)*('GHG Reduction Measures'!$Y$2:$Y$826="Both"))&gt;0,"Quantitative and Qualitative",
  IF(SUMPRODUCT(('GHG Reduction Measures'!$A$2:$A$826=A24)*('GHG Reduction Measures'!$Y$2:$Y$826="Quantitative"))&gt;0,
    IF(SUMPRODUCT(('GHG Reduction Measures'!$A$2:$A$826=A24)*('GHG Reduction Measures'!$Y$2:$Y$826="Qualitative"))&gt;0,"Quantitative and Qualitative","Quantitative"),
    IF(SUMPRODUCT(('GHG Reduction Measures'!$A$2:$A$826=A24)*('GHG Reduction Measures'!$Y$2:$Y$826="Qualitative"))&gt;0,"Qualitative","None")))</f>
        <v>Qualitative</v>
      </c>
      <c r="L24" s="22" t="s">
        <v>2075</v>
      </c>
      <c r="M24" s="66" t="s">
        <v>2076</v>
      </c>
      <c r="N24" s="4" t="s">
        <v>32</v>
      </c>
    </row>
    <row r="25" spans="1:14" s="7" customFormat="1" ht="89.25">
      <c r="A25" s="4" t="s">
        <v>130</v>
      </c>
      <c r="B25" s="39" t="s">
        <v>131</v>
      </c>
      <c r="C25" s="4" t="s">
        <v>132</v>
      </c>
      <c r="D25" s="4" t="s">
        <v>133</v>
      </c>
      <c r="E25" s="4" t="s">
        <v>42</v>
      </c>
      <c r="F25" s="4" t="s">
        <v>42</v>
      </c>
      <c r="G25" s="4" t="s">
        <v>2008</v>
      </c>
      <c r="H25" s="4" t="s">
        <v>2077</v>
      </c>
      <c r="I25" s="4" t="s">
        <v>2078</v>
      </c>
      <c r="J25" s="44" t="s">
        <v>425</v>
      </c>
      <c r="K25" s="44" t="str" cm="1">
        <f t="array" ref="K25">IF(SUMPRODUCT(('GHG Reduction Measures'!$A$2:$A$826=A25)*('GHG Reduction Measures'!$Y$2:$Y$826="Both"))&gt;0,"Quantitative and Qualitative",
  IF(SUMPRODUCT(('GHG Reduction Measures'!$A$2:$A$826=A25)*('GHG Reduction Measures'!$Y$2:$Y$826="Quantitative"))&gt;0,
    IF(SUMPRODUCT(('GHG Reduction Measures'!$A$2:$A$826=A25)*('GHG Reduction Measures'!$Y$2:$Y$826="Qualitative"))&gt;0,"Quantitative and Qualitative","Quantitative"),
    IF(SUMPRODUCT(('GHG Reduction Measures'!$A$2:$A$826=A25)*('GHG Reduction Measures'!$Y$2:$Y$826="Qualitative"))&gt;0,"Qualitative","None")))</f>
        <v>None</v>
      </c>
      <c r="L25" s="4" t="s">
        <v>32</v>
      </c>
      <c r="M25" s="4" t="s">
        <v>2079</v>
      </c>
      <c r="N25" s="4" t="s">
        <v>32</v>
      </c>
    </row>
    <row r="26" spans="1:14" s="7" customFormat="1" ht="75">
      <c r="A26" s="4" t="s">
        <v>123</v>
      </c>
      <c r="B26" s="27" t="s">
        <v>124</v>
      </c>
      <c r="C26" s="4" t="s">
        <v>126</v>
      </c>
      <c r="D26" s="4" t="s">
        <v>126</v>
      </c>
      <c r="E26" s="4" t="s">
        <v>42</v>
      </c>
      <c r="F26" s="4" t="s">
        <v>42</v>
      </c>
      <c r="G26" s="4" t="s">
        <v>32</v>
      </c>
      <c r="H26" s="4" t="s">
        <v>2080</v>
      </c>
      <c r="I26" s="4" t="s">
        <v>2081</v>
      </c>
      <c r="J26" s="44" t="s">
        <v>425</v>
      </c>
      <c r="K26" s="44" t="str" cm="1">
        <f t="array" ref="K26">IF(SUMPRODUCT(('GHG Reduction Measures'!$A$2:$A$826=A26)*('GHG Reduction Measures'!$Y$2:$Y$826="Both"))&gt;0,"Quantitative and Qualitative",
  IF(SUMPRODUCT(('GHG Reduction Measures'!$A$2:$A$826=A26)*('GHG Reduction Measures'!$Y$2:$Y$826="Quantitative"))&gt;0,
    IF(SUMPRODUCT(('GHG Reduction Measures'!$A$2:$A$826=A26)*('GHG Reduction Measures'!$Y$2:$Y$826="Qualitative"))&gt;0,"Quantitative and Qualitative","Quantitative"),
    IF(SUMPRODUCT(('GHG Reduction Measures'!$A$2:$A$826=A26)*('GHG Reduction Measures'!$Y$2:$Y$826="Qualitative"))&gt;0,"Qualitative","None")))</f>
        <v>None</v>
      </c>
      <c r="L26" s="4" t="s">
        <v>32</v>
      </c>
      <c r="M26" s="4" t="s">
        <v>2082</v>
      </c>
      <c r="N26" s="4" t="s">
        <v>32</v>
      </c>
    </row>
    <row r="27" spans="1:14" ht="51">
      <c r="A27" s="4" t="s">
        <v>147</v>
      </c>
      <c r="B27" s="39" t="s">
        <v>954</v>
      </c>
      <c r="C27" s="4" t="s">
        <v>149</v>
      </c>
      <c r="D27" s="4" t="s">
        <v>150</v>
      </c>
      <c r="E27" s="4" t="s">
        <v>42</v>
      </c>
      <c r="F27" s="4" t="s">
        <v>42</v>
      </c>
      <c r="G27" s="4" t="s">
        <v>32</v>
      </c>
      <c r="H27" s="4" t="s">
        <v>32</v>
      </c>
      <c r="I27" s="4" t="s">
        <v>32</v>
      </c>
      <c r="J27" s="44" t="s">
        <v>425</v>
      </c>
      <c r="K27" s="44" t="str" cm="1">
        <f t="array" ref="K27">IF(SUMPRODUCT(('GHG Reduction Measures'!$A$2:$A$826=A27)*('GHG Reduction Measures'!$Y$2:$Y$826="Both"))&gt;0,"Quantitative and Qualitative",
  IF(SUMPRODUCT(('GHG Reduction Measures'!$A$2:$A$826=A27)*('GHG Reduction Measures'!$Y$2:$Y$826="Quantitative"))&gt;0,
    IF(SUMPRODUCT(('GHG Reduction Measures'!$A$2:$A$826=A27)*('GHG Reduction Measures'!$Y$2:$Y$826="Qualitative"))&gt;0,"Quantitative and Qualitative","Quantitative"),
    IF(SUMPRODUCT(('GHG Reduction Measures'!$A$2:$A$826=A27)*('GHG Reduction Measures'!$Y$2:$Y$826="Qualitative"))&gt;0,"Qualitative","None")))</f>
        <v>None</v>
      </c>
      <c r="L27" s="22" t="s">
        <v>2083</v>
      </c>
      <c r="M27" s="22" t="s">
        <v>2084</v>
      </c>
      <c r="N27" s="4" t="s">
        <v>32</v>
      </c>
    </row>
    <row r="28" spans="1:14" s="4" customFormat="1" ht="76.5">
      <c r="A28" s="4" t="s">
        <v>135</v>
      </c>
      <c r="B28" s="16" t="s">
        <v>136</v>
      </c>
      <c r="C28" s="4" t="s">
        <v>137</v>
      </c>
      <c r="D28" s="4" t="s">
        <v>137</v>
      </c>
      <c r="E28" s="4" t="s">
        <v>42</v>
      </c>
      <c r="F28" s="4" t="s">
        <v>42</v>
      </c>
      <c r="G28" s="4" t="s">
        <v>32</v>
      </c>
      <c r="H28" s="4" t="s">
        <v>32</v>
      </c>
      <c r="I28" s="4" t="s">
        <v>32</v>
      </c>
      <c r="J28" s="44" t="s">
        <v>425</v>
      </c>
      <c r="K28" s="44" t="str" cm="1">
        <f t="array" ref="K28">IF(SUMPRODUCT(('GHG Reduction Measures'!$A$2:$A$826=A28)*('GHG Reduction Measures'!$Y$2:$Y$826="Both"))&gt;0,"Quantitative and Qualitative",
  IF(SUMPRODUCT(('GHG Reduction Measures'!$A$2:$A$826=A28)*('GHG Reduction Measures'!$Y$2:$Y$826="Quantitative"))&gt;0,
    IF(SUMPRODUCT(('GHG Reduction Measures'!$A$2:$A$826=A28)*('GHG Reduction Measures'!$Y$2:$Y$826="Qualitative"))&gt;0,"Quantitative and Qualitative","Quantitative"),
    IF(SUMPRODUCT(('GHG Reduction Measures'!$A$2:$A$826=A28)*('GHG Reduction Measures'!$Y$2:$Y$826="Qualitative"))&gt;0,"Qualitative","None")))</f>
        <v>Qualitative</v>
      </c>
      <c r="L28" s="4" t="s">
        <v>2085</v>
      </c>
      <c r="M28" s="4" t="s">
        <v>2045</v>
      </c>
      <c r="N28" s="4" t="s">
        <v>32</v>
      </c>
    </row>
    <row r="29" spans="1:14" s="4" customFormat="1" ht="38.25">
      <c r="A29" s="33" t="s">
        <v>138</v>
      </c>
      <c r="B29" s="16" t="s">
        <v>139</v>
      </c>
      <c r="C29" s="4" t="s">
        <v>140</v>
      </c>
      <c r="D29" s="33" t="s">
        <v>141</v>
      </c>
      <c r="E29" s="4" t="s">
        <v>42</v>
      </c>
      <c r="F29" s="4" t="s">
        <v>42</v>
      </c>
      <c r="G29" s="4" t="s">
        <v>32</v>
      </c>
      <c r="H29" s="4" t="s">
        <v>32</v>
      </c>
      <c r="I29" s="4" t="s">
        <v>32</v>
      </c>
      <c r="J29" s="44" t="s">
        <v>425</v>
      </c>
      <c r="K29" s="44" t="str" cm="1">
        <f t="array" ref="K29">IF(SUMPRODUCT(('GHG Reduction Measures'!$A$2:$A$826=A29)*('GHG Reduction Measures'!$Y$2:$Y$826="Both"))&gt;0,"Quantitative and Qualitative",
  IF(SUMPRODUCT(('GHG Reduction Measures'!$A$2:$A$826=A29)*('GHG Reduction Measures'!$Y$2:$Y$826="Quantitative"))&gt;0,
    IF(SUMPRODUCT(('GHG Reduction Measures'!$A$2:$A$826=A29)*('GHG Reduction Measures'!$Y$2:$Y$826="Qualitative"))&gt;0,"Quantitative and Qualitative","Quantitative"),
    IF(SUMPRODUCT(('GHG Reduction Measures'!$A$2:$A$826=A29)*('GHG Reduction Measures'!$Y$2:$Y$826="Qualitative"))&gt;0,"Qualitative","None")))</f>
        <v>None</v>
      </c>
      <c r="L29" s="4" t="s">
        <v>32</v>
      </c>
      <c r="M29" s="42" t="s">
        <v>2086</v>
      </c>
      <c r="N29" s="4" t="s">
        <v>32</v>
      </c>
    </row>
    <row r="30" spans="1:14" s="4" customFormat="1" ht="89.25">
      <c r="A30" s="4" t="s">
        <v>154</v>
      </c>
      <c r="B30" s="16" t="s">
        <v>155</v>
      </c>
      <c r="C30" s="4" t="s">
        <v>156</v>
      </c>
      <c r="D30" s="4" t="s">
        <v>156</v>
      </c>
      <c r="E30" s="4" t="s">
        <v>2087</v>
      </c>
      <c r="F30" s="4" t="s">
        <v>42</v>
      </c>
      <c r="G30" s="4" t="s">
        <v>32</v>
      </c>
      <c r="H30" s="4" t="s">
        <v>32</v>
      </c>
      <c r="I30" s="4" t="s">
        <v>32</v>
      </c>
      <c r="J30" s="44" t="s">
        <v>425</v>
      </c>
      <c r="K30" s="44" t="str" cm="1">
        <f t="array" ref="K30">IF(SUMPRODUCT(('GHG Reduction Measures'!$A$2:$A$826=A30)*('GHG Reduction Measures'!$Y$2:$Y$826="Both"))&gt;0,"Quantitative and Qualitative",
  IF(SUMPRODUCT(('GHG Reduction Measures'!$A$2:$A$826=A30)*('GHG Reduction Measures'!$Y$2:$Y$826="Quantitative"))&gt;0,
    IF(SUMPRODUCT(('GHG Reduction Measures'!$A$2:$A$826=A30)*('GHG Reduction Measures'!$Y$2:$Y$826="Qualitative"))&gt;0,"Quantitative and Qualitative","Quantitative"),
    IF(SUMPRODUCT(('GHG Reduction Measures'!$A$2:$A$826=A30)*('GHG Reduction Measures'!$Y$2:$Y$826="Qualitative"))&gt;0,"Qualitative","None")))</f>
        <v>None</v>
      </c>
      <c r="L30" s="4" t="s">
        <v>2088</v>
      </c>
      <c r="M30" s="4" t="s">
        <v>2089</v>
      </c>
      <c r="N30" s="4" t="s">
        <v>32</v>
      </c>
    </row>
    <row r="31" spans="1:14" s="4" customFormat="1" ht="75">
      <c r="A31" s="4" t="s">
        <v>157</v>
      </c>
      <c r="B31" s="39" t="s">
        <v>158</v>
      </c>
      <c r="C31" s="4" t="s">
        <v>159</v>
      </c>
      <c r="D31" s="4" t="s">
        <v>159</v>
      </c>
      <c r="E31" s="4" t="s">
        <v>42</v>
      </c>
      <c r="F31" s="4" t="s">
        <v>42</v>
      </c>
      <c r="G31" s="4" t="s">
        <v>32</v>
      </c>
      <c r="H31" s="4" t="s">
        <v>32</v>
      </c>
      <c r="I31" s="4" t="s">
        <v>32</v>
      </c>
      <c r="J31" s="44" t="s">
        <v>425</v>
      </c>
      <c r="K31" s="44" t="str" cm="1">
        <f t="array" ref="K31">IF(SUMPRODUCT(('GHG Reduction Measures'!$A$2:$A$826=A31)*('GHG Reduction Measures'!$Y$2:$Y$826="Both"))&gt;0,"Quantitative and Qualitative",
  IF(SUMPRODUCT(('GHG Reduction Measures'!$A$2:$A$826=A31)*('GHG Reduction Measures'!$Y$2:$Y$826="Quantitative"))&gt;0,
    IF(SUMPRODUCT(('GHG Reduction Measures'!$A$2:$A$826=A31)*('GHG Reduction Measures'!$Y$2:$Y$826="Qualitative"))&gt;0,"Quantitative and Qualitative","Quantitative"),
    IF(SUMPRODUCT(('GHG Reduction Measures'!$A$2:$A$826=A31)*('GHG Reduction Measures'!$Y$2:$Y$826="Qualitative"))&gt;0,"Qualitative","None")))</f>
        <v>None</v>
      </c>
      <c r="L31" s="4" t="s">
        <v>2090</v>
      </c>
      <c r="M31" s="22" t="s">
        <v>2091</v>
      </c>
      <c r="N31" s="4" t="s">
        <v>32</v>
      </c>
    </row>
    <row r="32" spans="1:14" s="4" customFormat="1" ht="63.75">
      <c r="A32" s="4" t="s">
        <v>151</v>
      </c>
      <c r="B32" s="16" t="s">
        <v>152</v>
      </c>
      <c r="C32" s="4" t="s">
        <v>153</v>
      </c>
      <c r="D32" s="4" t="s">
        <v>153</v>
      </c>
      <c r="E32" s="4" t="s">
        <v>153</v>
      </c>
      <c r="F32" s="4" t="s">
        <v>42</v>
      </c>
      <c r="G32" s="4" t="s">
        <v>32</v>
      </c>
      <c r="H32" s="4" t="s">
        <v>32</v>
      </c>
      <c r="I32" s="4" t="s">
        <v>32</v>
      </c>
      <c r="J32" s="44" t="s">
        <v>425</v>
      </c>
      <c r="K32" s="44" t="str" cm="1">
        <f t="array" ref="K32">IF(SUMPRODUCT(('GHG Reduction Measures'!$A$2:$A$826=A32)*('GHG Reduction Measures'!$Y$2:$Y$826="Both"))&gt;0,"Quantitative and Qualitative",
  IF(SUMPRODUCT(('GHG Reduction Measures'!$A$2:$A$826=A32)*('GHG Reduction Measures'!$Y$2:$Y$826="Quantitative"))&gt;0,
    IF(SUMPRODUCT(('GHG Reduction Measures'!$A$2:$A$826=A32)*('GHG Reduction Measures'!$Y$2:$Y$826="Qualitative"))&gt;0,"Quantitative and Qualitative","Quantitative"),
    IF(SUMPRODUCT(('GHG Reduction Measures'!$A$2:$A$826=A32)*('GHG Reduction Measures'!$Y$2:$Y$826="Qualitative"))&gt;0,"Qualitative","None")))</f>
        <v>None</v>
      </c>
      <c r="L32" s="4" t="s">
        <v>32</v>
      </c>
      <c r="M32" s="4" t="s">
        <v>2092</v>
      </c>
      <c r="N32" s="4" t="s">
        <v>32</v>
      </c>
    </row>
    <row r="33" spans="1:14" ht="90">
      <c r="A33" s="4" t="s">
        <v>177</v>
      </c>
      <c r="B33" s="27" t="s">
        <v>178</v>
      </c>
      <c r="C33" s="4" t="s">
        <v>179</v>
      </c>
      <c r="D33" s="4" t="s">
        <v>179</v>
      </c>
      <c r="E33" s="4" t="s">
        <v>2093</v>
      </c>
      <c r="F33" s="4" t="s">
        <v>42</v>
      </c>
      <c r="G33" s="4" t="s">
        <v>2008</v>
      </c>
      <c r="H33" s="4" t="s">
        <v>2094</v>
      </c>
      <c r="I33" s="4" t="s">
        <v>2050</v>
      </c>
      <c r="J33" s="44" t="s">
        <v>425</v>
      </c>
      <c r="K33" s="44" t="str" cm="1">
        <f t="array" ref="K33">IF(SUMPRODUCT(('GHG Reduction Measures'!$A$2:$A$826=A33)*('GHG Reduction Measures'!$Y$2:$Y$826="Both"))&gt;0,"Quantitative and Qualitative",
  IF(SUMPRODUCT(('GHG Reduction Measures'!$A$2:$A$826=A33)*('GHG Reduction Measures'!$Y$2:$Y$826="Quantitative"))&gt;0,
    IF(SUMPRODUCT(('GHG Reduction Measures'!$A$2:$A$826=A33)*('GHG Reduction Measures'!$Y$2:$Y$826="Qualitative"))&gt;0,"Quantitative and Qualitative","Quantitative"),
    IF(SUMPRODUCT(('GHG Reduction Measures'!$A$2:$A$826=A33)*('GHG Reduction Measures'!$Y$2:$Y$826="Qualitative"))&gt;0,"Qualitative","None")))</f>
        <v>Qualitative</v>
      </c>
      <c r="L33" s="4" t="s">
        <v>32</v>
      </c>
      <c r="M33" s="42" t="s">
        <v>2095</v>
      </c>
      <c r="N33" s="4" t="s">
        <v>32</v>
      </c>
    </row>
    <row r="34" spans="1:14" ht="114.75">
      <c r="A34" s="4" t="s">
        <v>181</v>
      </c>
      <c r="B34" s="16" t="s">
        <v>182</v>
      </c>
      <c r="C34" s="4" t="s">
        <v>183</v>
      </c>
      <c r="D34" s="4" t="s">
        <v>184</v>
      </c>
      <c r="E34" s="4" t="s">
        <v>2096</v>
      </c>
      <c r="F34" s="4" t="s">
        <v>42</v>
      </c>
      <c r="G34" s="4" t="s">
        <v>32</v>
      </c>
      <c r="H34" s="4" t="s">
        <v>2097</v>
      </c>
      <c r="I34" s="4" t="s">
        <v>2098</v>
      </c>
      <c r="J34" s="44" t="s">
        <v>425</v>
      </c>
      <c r="K34" s="44" t="str" cm="1">
        <f t="array" ref="K34">IF(SUMPRODUCT(('GHG Reduction Measures'!$A$2:$A$826=A34)*('GHG Reduction Measures'!$Y$2:$Y$826="Both"))&gt;0,"Quantitative and Qualitative",
  IF(SUMPRODUCT(('GHG Reduction Measures'!$A$2:$A$826=A34)*('GHG Reduction Measures'!$Y$2:$Y$826="Quantitative"))&gt;0,
    IF(SUMPRODUCT(('GHG Reduction Measures'!$A$2:$A$826=A34)*('GHG Reduction Measures'!$Y$2:$Y$826="Qualitative"))&gt;0,"Quantitative and Qualitative","Quantitative"),
    IF(SUMPRODUCT(('GHG Reduction Measures'!$A$2:$A$826=A34)*('GHG Reduction Measures'!$Y$2:$Y$826="Qualitative"))&gt;0,"Qualitative","None")))</f>
        <v>Qualitative</v>
      </c>
      <c r="L34" s="4" t="s">
        <v>2099</v>
      </c>
      <c r="M34" s="42" t="s">
        <v>2100</v>
      </c>
      <c r="N34" s="4" t="s">
        <v>32</v>
      </c>
    </row>
    <row r="35" spans="1:14" ht="76.5">
      <c r="A35" s="4" t="s">
        <v>190</v>
      </c>
      <c r="B35" s="16" t="s">
        <v>191</v>
      </c>
      <c r="C35" s="4" t="s">
        <v>192</v>
      </c>
      <c r="D35" s="4" t="s">
        <v>192</v>
      </c>
      <c r="E35" s="4" t="s">
        <v>192</v>
      </c>
      <c r="F35" s="4" t="s">
        <v>42</v>
      </c>
      <c r="G35" s="4" t="s">
        <v>32</v>
      </c>
      <c r="H35" s="4" t="s">
        <v>2101</v>
      </c>
      <c r="I35" s="4" t="s">
        <v>2078</v>
      </c>
      <c r="J35" s="44" t="s">
        <v>425</v>
      </c>
      <c r="K35" s="44" t="str" cm="1">
        <f t="array" ref="K35">IF(SUMPRODUCT(('GHG Reduction Measures'!$A$2:$A$826=A35)*('GHG Reduction Measures'!$Y$2:$Y$826="Both"))&gt;0,"Quantitative and Qualitative",
  IF(SUMPRODUCT(('GHG Reduction Measures'!$A$2:$A$826=A35)*('GHG Reduction Measures'!$Y$2:$Y$826="Quantitative"))&gt;0,
    IF(SUMPRODUCT(('GHG Reduction Measures'!$A$2:$A$826=A35)*('GHG Reduction Measures'!$Y$2:$Y$826="Qualitative"))&gt;0,"Quantitative and Qualitative","Quantitative"),
    IF(SUMPRODUCT(('GHG Reduction Measures'!$A$2:$A$826=A35)*('GHG Reduction Measures'!$Y$2:$Y$826="Qualitative"))&gt;0,"Qualitative","None")))</f>
        <v>None</v>
      </c>
      <c r="L35" s="42" t="s">
        <v>2102</v>
      </c>
      <c r="M35" s="42" t="s">
        <v>2103</v>
      </c>
      <c r="N35" s="4" t="s">
        <v>32</v>
      </c>
    </row>
    <row r="36" spans="1:14" ht="76.5">
      <c r="A36" s="4" t="s">
        <v>190</v>
      </c>
      <c r="B36" s="16" t="s">
        <v>191</v>
      </c>
      <c r="C36" s="4" t="s">
        <v>192</v>
      </c>
      <c r="D36" s="4" t="s">
        <v>192</v>
      </c>
      <c r="E36" s="4" t="s">
        <v>193</v>
      </c>
      <c r="F36" s="4" t="s">
        <v>42</v>
      </c>
      <c r="G36" s="4" t="s">
        <v>32</v>
      </c>
      <c r="H36" s="4" t="s">
        <v>2104</v>
      </c>
      <c r="I36" s="4" t="s">
        <v>2017</v>
      </c>
      <c r="J36" s="44" t="s">
        <v>425</v>
      </c>
      <c r="K36" s="44" t="str" cm="1">
        <f t="array" ref="K36">IF(SUMPRODUCT(('GHG Reduction Measures'!$A$2:$A$826=A36)*('GHG Reduction Measures'!$Y$2:$Y$826="Both"))&gt;0,"Quantitative and Qualitative",
  IF(SUMPRODUCT(('GHG Reduction Measures'!$A$2:$A$826=A36)*('GHG Reduction Measures'!$Y$2:$Y$826="Quantitative"))&gt;0,
    IF(SUMPRODUCT(('GHG Reduction Measures'!$A$2:$A$826=A36)*('GHG Reduction Measures'!$Y$2:$Y$826="Qualitative"))&gt;0,"Quantitative and Qualitative","Quantitative"),
    IF(SUMPRODUCT(('GHG Reduction Measures'!$A$2:$A$826=A36)*('GHG Reduction Measures'!$Y$2:$Y$826="Qualitative"))&gt;0,"Qualitative","None")))</f>
        <v>None</v>
      </c>
      <c r="L36" s="42" t="s">
        <v>2102</v>
      </c>
      <c r="M36" s="42" t="s">
        <v>2103</v>
      </c>
      <c r="N36" s="4" t="s">
        <v>32</v>
      </c>
    </row>
    <row r="37" spans="1:14" s="4" customFormat="1" ht="63.75">
      <c r="A37" s="4" t="s">
        <v>174</v>
      </c>
      <c r="B37" s="16" t="s">
        <v>175</v>
      </c>
      <c r="C37" s="4" t="s">
        <v>176</v>
      </c>
      <c r="D37" s="4" t="s">
        <v>2105</v>
      </c>
      <c r="E37" s="4" t="s">
        <v>42</v>
      </c>
      <c r="F37" s="4" t="s">
        <v>42</v>
      </c>
      <c r="G37" s="4" t="s">
        <v>32</v>
      </c>
      <c r="H37" s="4" t="s">
        <v>32</v>
      </c>
      <c r="I37" s="4" t="s">
        <v>32</v>
      </c>
      <c r="J37" s="44" t="s">
        <v>425</v>
      </c>
      <c r="K37" s="44" t="str" cm="1">
        <f t="array" ref="K37">IF(SUMPRODUCT(('GHG Reduction Measures'!$A$2:$A$826=A37)*('GHG Reduction Measures'!$Y$2:$Y$826="Both"))&gt;0,"Quantitative and Qualitative",
  IF(SUMPRODUCT(('GHG Reduction Measures'!$A$2:$A$826=A37)*('GHG Reduction Measures'!$Y$2:$Y$826="Quantitative"))&gt;0,
    IF(SUMPRODUCT(('GHG Reduction Measures'!$A$2:$A$826=A37)*('GHG Reduction Measures'!$Y$2:$Y$826="Qualitative"))&gt;0,"Quantitative and Qualitative","Quantitative"),
    IF(SUMPRODUCT(('GHG Reduction Measures'!$A$2:$A$826=A37)*('GHG Reduction Measures'!$Y$2:$Y$826="Qualitative"))&gt;0,"Qualitative","None")))</f>
        <v>None</v>
      </c>
      <c r="L37" s="4" t="s">
        <v>32</v>
      </c>
      <c r="M37" s="4" t="s">
        <v>2106</v>
      </c>
      <c r="N37" s="33" t="s">
        <v>32</v>
      </c>
    </row>
    <row r="38" spans="1:14" ht="216.75">
      <c r="A38" s="4" t="s">
        <v>171</v>
      </c>
      <c r="B38" s="24" t="s">
        <v>172</v>
      </c>
      <c r="C38" s="4" t="s">
        <v>173</v>
      </c>
      <c r="D38" s="4" t="s">
        <v>173</v>
      </c>
      <c r="E38" s="4" t="s">
        <v>42</v>
      </c>
      <c r="F38" s="4" t="s">
        <v>42</v>
      </c>
      <c r="G38" s="4" t="s">
        <v>2008</v>
      </c>
      <c r="H38" s="4" t="s">
        <v>2107</v>
      </c>
      <c r="I38" s="4" t="s">
        <v>2031</v>
      </c>
      <c r="J38" s="44" t="s">
        <v>424</v>
      </c>
      <c r="K38" s="44" t="str" cm="1">
        <f t="array" ref="K38">IF(SUMPRODUCT(('GHG Reduction Measures'!$A$2:$A$826=A38)*('GHG Reduction Measures'!$Y$2:$Y$826="Both"))&gt;0,"Quantitative and Qualitative",
  IF(SUMPRODUCT(('GHG Reduction Measures'!$A$2:$A$826=A38)*('GHG Reduction Measures'!$Y$2:$Y$826="Quantitative"))&gt;0,
    IF(SUMPRODUCT(('GHG Reduction Measures'!$A$2:$A$826=A38)*('GHG Reduction Measures'!$Y$2:$Y$826="Qualitative"))&gt;0,"Quantitative and Qualitative","Quantitative"),
    IF(SUMPRODUCT(('GHG Reduction Measures'!$A$2:$A$826=A38)*('GHG Reduction Measures'!$Y$2:$Y$826="Qualitative"))&gt;0,"Qualitative","None")))</f>
        <v>Qualitative</v>
      </c>
      <c r="L38" s="22" t="s">
        <v>2108</v>
      </c>
      <c r="M38" s="4" t="s">
        <v>2109</v>
      </c>
      <c r="N38" s="4" t="s">
        <v>32</v>
      </c>
    </row>
    <row r="39" spans="1:14" ht="165.75">
      <c r="A39" s="44" t="s">
        <v>186</v>
      </c>
      <c r="B39" s="24" t="s">
        <v>187</v>
      </c>
      <c r="C39" s="44" t="s">
        <v>188</v>
      </c>
      <c r="D39" s="44" t="s">
        <v>189</v>
      </c>
      <c r="E39" s="44" t="s">
        <v>189</v>
      </c>
      <c r="F39" s="4" t="s">
        <v>42</v>
      </c>
      <c r="G39" s="4" t="s">
        <v>2008</v>
      </c>
      <c r="H39" s="4" t="s">
        <v>2110</v>
      </c>
      <c r="I39" s="4" t="s">
        <v>2111</v>
      </c>
      <c r="J39" s="44" t="s">
        <v>425</v>
      </c>
      <c r="K39" s="44" t="str" cm="1">
        <f t="array" ref="K39">IF(SUMPRODUCT(('GHG Reduction Measures'!$A$2:$A$826=A39)*('GHG Reduction Measures'!$Y$2:$Y$826="Both"))&gt;0,"Quantitative and Qualitative",
  IF(SUMPRODUCT(('GHG Reduction Measures'!$A$2:$A$826=A39)*('GHG Reduction Measures'!$Y$2:$Y$826="Quantitative"))&gt;0,
    IF(SUMPRODUCT(('GHG Reduction Measures'!$A$2:$A$826=A39)*('GHG Reduction Measures'!$Y$2:$Y$826="Qualitative"))&gt;0,"Quantitative and Qualitative","Quantitative"),
    IF(SUMPRODUCT(('GHG Reduction Measures'!$A$2:$A$826=A39)*('GHG Reduction Measures'!$Y$2:$Y$826="Qualitative"))&gt;0,"Qualitative","None")))</f>
        <v>Qualitative</v>
      </c>
      <c r="L39" s="46" t="s">
        <v>2112</v>
      </c>
      <c r="M39" s="42" t="s">
        <v>2113</v>
      </c>
      <c r="N39" s="4" t="s">
        <v>32</v>
      </c>
    </row>
    <row r="40" spans="1:14" ht="89.25">
      <c r="A40" s="4" t="s">
        <v>194</v>
      </c>
      <c r="B40" s="16" t="s">
        <v>195</v>
      </c>
      <c r="C40" s="4" t="s">
        <v>196</v>
      </c>
      <c r="D40" s="4" t="s">
        <v>2114</v>
      </c>
      <c r="E40" s="4" t="s">
        <v>42</v>
      </c>
      <c r="F40" s="4" t="s">
        <v>2043</v>
      </c>
      <c r="G40" s="4" t="s">
        <v>2008</v>
      </c>
      <c r="H40" s="4" t="s">
        <v>32</v>
      </c>
      <c r="I40" s="4" t="s">
        <v>32</v>
      </c>
      <c r="J40" s="44" t="s">
        <v>425</v>
      </c>
      <c r="K40" s="44" t="str" cm="1">
        <f t="array" ref="K40">IF(SUMPRODUCT(('GHG Reduction Measures'!$A$2:$A$826=A40)*('GHG Reduction Measures'!$Y$2:$Y$826="Both"))&gt;0,"Quantitative and Qualitative",
  IF(SUMPRODUCT(('GHG Reduction Measures'!$A$2:$A$826=A40)*('GHG Reduction Measures'!$Y$2:$Y$826="Quantitative"))&gt;0,
    IF(SUMPRODUCT(('GHG Reduction Measures'!$A$2:$A$826=A40)*('GHG Reduction Measures'!$Y$2:$Y$826="Qualitative"))&gt;0,"Quantitative and Qualitative","Quantitative"),
    IF(SUMPRODUCT(('GHG Reduction Measures'!$A$2:$A$826=A40)*('GHG Reduction Measures'!$Y$2:$Y$826="Qualitative"))&gt;0,"Qualitative","None")))</f>
        <v>None</v>
      </c>
      <c r="L40" s="42" t="s">
        <v>2115</v>
      </c>
      <c r="M40" s="42" t="s">
        <v>2116</v>
      </c>
      <c r="N40" s="4" t="s">
        <v>32</v>
      </c>
    </row>
    <row r="41" spans="1:14" ht="114.75">
      <c r="A41" s="4" t="s">
        <v>160</v>
      </c>
      <c r="B41" s="16" t="s">
        <v>161</v>
      </c>
      <c r="C41" s="4" t="s">
        <v>162</v>
      </c>
      <c r="D41" s="4" t="s">
        <v>163</v>
      </c>
      <c r="E41" s="4" t="s">
        <v>164</v>
      </c>
      <c r="F41" s="4" t="s">
        <v>42</v>
      </c>
      <c r="G41" s="4" t="s">
        <v>2008</v>
      </c>
      <c r="H41" s="4" t="s">
        <v>32</v>
      </c>
      <c r="I41" s="4" t="s">
        <v>32</v>
      </c>
      <c r="J41" s="44" t="s">
        <v>425</v>
      </c>
      <c r="K41" s="44" t="str" cm="1">
        <f t="array" ref="K41">IF(SUMPRODUCT(('GHG Reduction Measures'!$A$2:$A$826=A41)*('GHG Reduction Measures'!$Y$2:$Y$826="Both"))&gt;0,"Quantitative and Qualitative",
  IF(SUMPRODUCT(('GHG Reduction Measures'!$A$2:$A$826=A41)*('GHG Reduction Measures'!$Y$2:$Y$826="Quantitative"))&gt;0,
    IF(SUMPRODUCT(('GHG Reduction Measures'!$A$2:$A$826=A41)*('GHG Reduction Measures'!$Y$2:$Y$826="Qualitative"))&gt;0,"Quantitative and Qualitative","Quantitative"),
    IF(SUMPRODUCT(('GHG Reduction Measures'!$A$2:$A$826=A41)*('GHG Reduction Measures'!$Y$2:$Y$826="Qualitative"))&gt;0,"Qualitative","None")))</f>
        <v>None</v>
      </c>
      <c r="L41" s="42" t="s">
        <v>2117</v>
      </c>
      <c r="M41" s="46" t="s">
        <v>2118</v>
      </c>
      <c r="N41" s="4" t="s">
        <v>32</v>
      </c>
    </row>
    <row r="42" spans="1:14" ht="114.75">
      <c r="A42" s="4" t="s">
        <v>160</v>
      </c>
      <c r="B42" s="16" t="s">
        <v>161</v>
      </c>
      <c r="C42" s="4" t="s">
        <v>162</v>
      </c>
      <c r="D42" s="4" t="s">
        <v>163</v>
      </c>
      <c r="E42" s="4" t="s">
        <v>1054</v>
      </c>
      <c r="F42" s="4" t="s">
        <v>42</v>
      </c>
      <c r="G42" s="4" t="s">
        <v>2008</v>
      </c>
      <c r="H42" s="4" t="s">
        <v>32</v>
      </c>
      <c r="I42" s="4" t="s">
        <v>32</v>
      </c>
      <c r="J42" s="44" t="s">
        <v>425</v>
      </c>
      <c r="K42" s="44" t="str" cm="1">
        <f t="array" ref="K42">IF(SUMPRODUCT(('GHG Reduction Measures'!$A$2:$A$826=A42)*('GHG Reduction Measures'!$Y$2:$Y$826="Both"))&gt;0,"Quantitative and Qualitative",
  IF(SUMPRODUCT(('GHG Reduction Measures'!$A$2:$A$826=A42)*('GHG Reduction Measures'!$Y$2:$Y$826="Quantitative"))&gt;0,
    IF(SUMPRODUCT(('GHG Reduction Measures'!$A$2:$A$826=A42)*('GHG Reduction Measures'!$Y$2:$Y$826="Qualitative"))&gt;0,"Quantitative and Qualitative","Quantitative"),
    IF(SUMPRODUCT(('GHG Reduction Measures'!$A$2:$A$826=A42)*('GHG Reduction Measures'!$Y$2:$Y$826="Qualitative"))&gt;0,"Qualitative","None")))</f>
        <v>None</v>
      </c>
      <c r="L42" s="42" t="s">
        <v>2117</v>
      </c>
      <c r="M42" s="46" t="s">
        <v>2118</v>
      </c>
      <c r="N42" s="4" t="s">
        <v>32</v>
      </c>
    </row>
    <row r="43" spans="1:14" ht="114.75">
      <c r="A43" s="4" t="s">
        <v>160</v>
      </c>
      <c r="B43" s="16" t="s">
        <v>161</v>
      </c>
      <c r="C43" s="4" t="s">
        <v>162</v>
      </c>
      <c r="D43" s="4" t="s">
        <v>163</v>
      </c>
      <c r="E43" s="4" t="s">
        <v>167</v>
      </c>
      <c r="F43" s="4" t="s">
        <v>42</v>
      </c>
      <c r="G43" s="4" t="s">
        <v>2008</v>
      </c>
      <c r="H43" s="4" t="s">
        <v>32</v>
      </c>
      <c r="I43" s="4" t="s">
        <v>32</v>
      </c>
      <c r="J43" s="44" t="s">
        <v>425</v>
      </c>
      <c r="K43" s="44" t="str" cm="1">
        <f t="array" ref="K43">IF(SUMPRODUCT(('GHG Reduction Measures'!$A$2:$A$826=A43)*('GHG Reduction Measures'!$Y$2:$Y$826="Both"))&gt;0,"Quantitative and Qualitative",
  IF(SUMPRODUCT(('GHG Reduction Measures'!$A$2:$A$826=A43)*('GHG Reduction Measures'!$Y$2:$Y$826="Quantitative"))&gt;0,
    IF(SUMPRODUCT(('GHG Reduction Measures'!$A$2:$A$826=A43)*('GHG Reduction Measures'!$Y$2:$Y$826="Qualitative"))&gt;0,"Quantitative and Qualitative","Quantitative"),
    IF(SUMPRODUCT(('GHG Reduction Measures'!$A$2:$A$826=A43)*('GHG Reduction Measures'!$Y$2:$Y$826="Qualitative"))&gt;0,"Qualitative","None")))</f>
        <v>None</v>
      </c>
      <c r="L43" s="42" t="s">
        <v>2117</v>
      </c>
      <c r="M43" s="46" t="s">
        <v>2118</v>
      </c>
      <c r="N43" s="4" t="s">
        <v>32</v>
      </c>
    </row>
    <row r="44" spans="1:14" ht="114.75">
      <c r="A44" s="4" t="s">
        <v>160</v>
      </c>
      <c r="B44" s="16" t="s">
        <v>161</v>
      </c>
      <c r="C44" s="4" t="s">
        <v>162</v>
      </c>
      <c r="D44" s="4" t="s">
        <v>163</v>
      </c>
      <c r="E44" s="4" t="s">
        <v>168</v>
      </c>
      <c r="F44" s="4" t="s">
        <v>42</v>
      </c>
      <c r="G44" s="4" t="s">
        <v>2008</v>
      </c>
      <c r="H44" s="4" t="s">
        <v>32</v>
      </c>
      <c r="I44" s="4" t="s">
        <v>32</v>
      </c>
      <c r="J44" s="44" t="s">
        <v>425</v>
      </c>
      <c r="K44" s="44" t="str" cm="1">
        <f t="array" ref="K44">IF(SUMPRODUCT(('GHG Reduction Measures'!$A$2:$A$826=A44)*('GHG Reduction Measures'!$Y$2:$Y$826="Both"))&gt;0,"Quantitative and Qualitative",
  IF(SUMPRODUCT(('GHG Reduction Measures'!$A$2:$A$826=A44)*('GHG Reduction Measures'!$Y$2:$Y$826="Quantitative"))&gt;0,
    IF(SUMPRODUCT(('GHG Reduction Measures'!$A$2:$A$826=A44)*('GHG Reduction Measures'!$Y$2:$Y$826="Qualitative"))&gt;0,"Quantitative and Qualitative","Quantitative"),
    IF(SUMPRODUCT(('GHG Reduction Measures'!$A$2:$A$826=A44)*('GHG Reduction Measures'!$Y$2:$Y$826="Qualitative"))&gt;0,"Qualitative","None")))</f>
        <v>None</v>
      </c>
      <c r="L44" s="42" t="s">
        <v>2117</v>
      </c>
      <c r="M44" s="46" t="s">
        <v>2118</v>
      </c>
      <c r="N44" s="4" t="s">
        <v>32</v>
      </c>
    </row>
    <row r="45" spans="1:14" ht="114.75">
      <c r="A45" s="4" t="s">
        <v>160</v>
      </c>
      <c r="B45" s="16" t="s">
        <v>161</v>
      </c>
      <c r="C45" s="4" t="s">
        <v>162</v>
      </c>
      <c r="D45" s="4" t="s">
        <v>163</v>
      </c>
      <c r="E45" s="4" t="s">
        <v>169</v>
      </c>
      <c r="F45" s="4" t="s">
        <v>42</v>
      </c>
      <c r="G45" s="4" t="s">
        <v>2008</v>
      </c>
      <c r="H45" s="4" t="s">
        <v>32</v>
      </c>
      <c r="I45" s="4" t="s">
        <v>32</v>
      </c>
      <c r="J45" s="44" t="s">
        <v>425</v>
      </c>
      <c r="K45" s="44" t="str" cm="1">
        <f t="array" ref="K45">IF(SUMPRODUCT(('GHG Reduction Measures'!$A$2:$A$826=A45)*('GHG Reduction Measures'!$Y$2:$Y$826="Both"))&gt;0,"Quantitative and Qualitative",
  IF(SUMPRODUCT(('GHG Reduction Measures'!$A$2:$A$826=A45)*('GHG Reduction Measures'!$Y$2:$Y$826="Quantitative"))&gt;0,
    IF(SUMPRODUCT(('GHG Reduction Measures'!$A$2:$A$826=A45)*('GHG Reduction Measures'!$Y$2:$Y$826="Qualitative"))&gt;0,"Quantitative and Qualitative","Quantitative"),
    IF(SUMPRODUCT(('GHG Reduction Measures'!$A$2:$A$826=A45)*('GHG Reduction Measures'!$Y$2:$Y$826="Qualitative"))&gt;0,"Qualitative","None")))</f>
        <v>None</v>
      </c>
      <c r="L45" s="42" t="s">
        <v>2117</v>
      </c>
      <c r="M45" s="46" t="s">
        <v>2118</v>
      </c>
      <c r="N45" s="4" t="s">
        <v>32</v>
      </c>
    </row>
    <row r="46" spans="1:14" s="4" customFormat="1" ht="114.75">
      <c r="A46" s="4" t="s">
        <v>160</v>
      </c>
      <c r="B46" s="16" t="s">
        <v>161</v>
      </c>
      <c r="C46" s="4" t="s">
        <v>162</v>
      </c>
      <c r="D46" s="4" t="s">
        <v>163</v>
      </c>
      <c r="E46" s="4" t="s">
        <v>170</v>
      </c>
      <c r="F46" s="4" t="s">
        <v>42</v>
      </c>
      <c r="G46" s="4" t="s">
        <v>2008</v>
      </c>
      <c r="H46" s="4" t="s">
        <v>32</v>
      </c>
      <c r="I46" s="4" t="s">
        <v>32</v>
      </c>
      <c r="J46" s="44" t="s">
        <v>425</v>
      </c>
      <c r="K46" s="44" t="str" cm="1">
        <f t="array" ref="K46">IF(SUMPRODUCT(('GHG Reduction Measures'!$A$2:$A$826=A46)*('GHG Reduction Measures'!$Y$2:$Y$826="Both"))&gt;0,"Quantitative and Qualitative",
  IF(SUMPRODUCT(('GHG Reduction Measures'!$A$2:$A$826=A46)*('GHG Reduction Measures'!$Y$2:$Y$826="Quantitative"))&gt;0,
    IF(SUMPRODUCT(('GHG Reduction Measures'!$A$2:$A$826=A46)*('GHG Reduction Measures'!$Y$2:$Y$826="Qualitative"))&gt;0,"Quantitative and Qualitative","Quantitative"),
    IF(SUMPRODUCT(('GHG Reduction Measures'!$A$2:$A$826=A46)*('GHG Reduction Measures'!$Y$2:$Y$826="Qualitative"))&gt;0,"Qualitative","None")))</f>
        <v>None</v>
      </c>
      <c r="L46" s="42" t="s">
        <v>2117</v>
      </c>
      <c r="M46" s="46" t="s">
        <v>2118</v>
      </c>
      <c r="N46" s="4" t="s">
        <v>32</v>
      </c>
    </row>
    <row r="47" spans="1:14" ht="357">
      <c r="A47" s="4" t="s">
        <v>197</v>
      </c>
      <c r="B47" s="39" t="s">
        <v>198</v>
      </c>
      <c r="C47" s="4" t="s">
        <v>199</v>
      </c>
      <c r="D47" s="33" t="s">
        <v>200</v>
      </c>
      <c r="E47" s="4" t="s">
        <v>2119</v>
      </c>
      <c r="F47" s="4" t="s">
        <v>42</v>
      </c>
      <c r="G47" s="4" t="s">
        <v>32</v>
      </c>
      <c r="H47" s="4" t="s">
        <v>2120</v>
      </c>
      <c r="I47" s="4" t="s">
        <v>2081</v>
      </c>
      <c r="J47" s="44" t="s">
        <v>425</v>
      </c>
      <c r="K47" s="44" t="str" cm="1">
        <f t="array" ref="K47">IF(SUMPRODUCT(('GHG Reduction Measures'!$A$2:$A$826=A47)*('GHG Reduction Measures'!$Y$2:$Y$826="Both"))&gt;0,"Quantitative and Qualitative",
  IF(SUMPRODUCT(('GHG Reduction Measures'!$A$2:$A$826=A47)*('GHG Reduction Measures'!$Y$2:$Y$826="Quantitative"))&gt;0,
    IF(SUMPRODUCT(('GHG Reduction Measures'!$A$2:$A$826=A47)*('GHG Reduction Measures'!$Y$2:$Y$826="Qualitative"))&gt;0,"Quantitative and Qualitative","Quantitative"),
    IF(SUMPRODUCT(('GHG Reduction Measures'!$A$2:$A$826=A47)*('GHG Reduction Measures'!$Y$2:$Y$826="Qualitative"))&gt;0,"Qualitative","None")))</f>
        <v>Qualitative</v>
      </c>
      <c r="L47" s="22" t="s">
        <v>2121</v>
      </c>
      <c r="M47" s="66" t="s">
        <v>2062</v>
      </c>
      <c r="N47" s="4" t="s">
        <v>32</v>
      </c>
    </row>
    <row r="48" spans="1:14" s="9" customFormat="1" ht="178.5">
      <c r="A48" s="4" t="s">
        <v>201</v>
      </c>
      <c r="B48" s="16" t="s">
        <v>202</v>
      </c>
      <c r="C48" s="4" t="s">
        <v>203</v>
      </c>
      <c r="D48" s="4" t="s">
        <v>204</v>
      </c>
      <c r="E48" s="4" t="s">
        <v>2122</v>
      </c>
      <c r="F48" s="4" t="s">
        <v>42</v>
      </c>
      <c r="G48" s="4" t="s">
        <v>2008</v>
      </c>
      <c r="H48" s="4" t="s">
        <v>2123</v>
      </c>
      <c r="I48" s="4" t="s">
        <v>2011</v>
      </c>
      <c r="J48" s="44" t="s">
        <v>425</v>
      </c>
      <c r="K48" s="44" t="str" cm="1">
        <f t="array" ref="K48">IF(SUMPRODUCT(('GHG Reduction Measures'!$A$2:$A$826=A48)*('GHG Reduction Measures'!$Y$2:$Y$826="Both"))&gt;0,"Quantitative and Qualitative",
  IF(SUMPRODUCT(('GHG Reduction Measures'!$A$2:$A$826=A48)*('GHG Reduction Measures'!$Y$2:$Y$826="Quantitative"))&gt;0,
    IF(SUMPRODUCT(('GHG Reduction Measures'!$A$2:$A$826=A48)*('GHG Reduction Measures'!$Y$2:$Y$826="Qualitative"))&gt;0,"Quantitative and Qualitative","Quantitative"),
    IF(SUMPRODUCT(('GHG Reduction Measures'!$A$2:$A$826=A48)*('GHG Reduction Measures'!$Y$2:$Y$826="Qualitative"))&gt;0,"Qualitative","None")))</f>
        <v>Qualitative</v>
      </c>
      <c r="L48" s="4" t="s">
        <v>32</v>
      </c>
      <c r="M48" s="4" t="s">
        <v>2045</v>
      </c>
      <c r="N48" s="4" t="s">
        <v>32</v>
      </c>
    </row>
    <row r="49" spans="1:14" ht="76.5">
      <c r="A49" s="4" t="s">
        <v>206</v>
      </c>
      <c r="B49" s="24" t="s">
        <v>207</v>
      </c>
      <c r="C49" s="4" t="s">
        <v>208</v>
      </c>
      <c r="D49" s="44" t="s">
        <v>208</v>
      </c>
      <c r="E49" s="44" t="s">
        <v>42</v>
      </c>
      <c r="F49" s="4" t="s">
        <v>42</v>
      </c>
      <c r="G49" s="4" t="s">
        <v>32</v>
      </c>
      <c r="H49" s="4" t="s">
        <v>2124</v>
      </c>
      <c r="I49" s="4" t="s">
        <v>2125</v>
      </c>
      <c r="J49" s="44" t="s">
        <v>425</v>
      </c>
      <c r="K49" s="44" t="str" cm="1">
        <f t="array" ref="K49">IF(SUMPRODUCT(('GHG Reduction Measures'!$A$2:$A$826=A49)*('GHG Reduction Measures'!$Y$2:$Y$826="Both"))&gt;0,"Quantitative and Qualitative",
  IF(SUMPRODUCT(('GHG Reduction Measures'!$A$2:$A$826=A49)*('GHG Reduction Measures'!$Y$2:$Y$826="Quantitative"))&gt;0,
    IF(SUMPRODUCT(('GHG Reduction Measures'!$A$2:$A$826=A49)*('GHG Reduction Measures'!$Y$2:$Y$826="Qualitative"))&gt;0,"Quantitative and Qualitative","Quantitative"),
    IF(SUMPRODUCT(('GHG Reduction Measures'!$A$2:$A$826=A49)*('GHG Reduction Measures'!$Y$2:$Y$826="Qualitative"))&gt;0,"Qualitative","None")))</f>
        <v>Qualitative</v>
      </c>
      <c r="L49" s="4" t="s">
        <v>2126</v>
      </c>
      <c r="M49" s="42" t="s">
        <v>2127</v>
      </c>
      <c r="N49" s="4" t="s">
        <v>2128</v>
      </c>
    </row>
    <row r="50" spans="1:14" ht="63.75">
      <c r="A50" s="4" t="s">
        <v>210</v>
      </c>
      <c r="B50" s="24" t="s">
        <v>215</v>
      </c>
      <c r="C50" s="4" t="s">
        <v>212</v>
      </c>
      <c r="D50" s="44" t="s">
        <v>213</v>
      </c>
      <c r="E50" s="36" t="s">
        <v>214</v>
      </c>
      <c r="F50" s="4" t="s">
        <v>42</v>
      </c>
      <c r="G50" s="4" t="s">
        <v>2008</v>
      </c>
      <c r="H50" s="4" t="s">
        <v>32</v>
      </c>
      <c r="I50" s="4" t="s">
        <v>32</v>
      </c>
      <c r="J50" s="44" t="s">
        <v>425</v>
      </c>
      <c r="K50" s="44" t="str" cm="1">
        <f t="array" ref="K50">IF(SUMPRODUCT(('GHG Reduction Measures'!$A$2:$A$826=A50)*('GHG Reduction Measures'!$Y$2:$Y$826="Both"))&gt;0,"Quantitative and Qualitative",
  IF(SUMPRODUCT(('GHG Reduction Measures'!$A$2:$A$826=A50)*('GHG Reduction Measures'!$Y$2:$Y$826="Quantitative"))&gt;0,
    IF(SUMPRODUCT(('GHG Reduction Measures'!$A$2:$A$826=A50)*('GHG Reduction Measures'!$Y$2:$Y$826="Qualitative"))&gt;0,"Quantitative and Qualitative","Quantitative"),
    IF(SUMPRODUCT(('GHG Reduction Measures'!$A$2:$A$826=A50)*('GHG Reduction Measures'!$Y$2:$Y$826="Qualitative"))&gt;0,"Qualitative","None")))</f>
        <v>Qualitative</v>
      </c>
      <c r="L50" s="4" t="s">
        <v>2129</v>
      </c>
      <c r="M50" s="42" t="s">
        <v>2130</v>
      </c>
      <c r="N50" s="4" t="s">
        <v>32</v>
      </c>
    </row>
    <row r="51" spans="1:14" ht="63.75">
      <c r="A51" s="4" t="s">
        <v>210</v>
      </c>
      <c r="B51" s="24" t="s">
        <v>215</v>
      </c>
      <c r="C51" s="4" t="s">
        <v>212</v>
      </c>
      <c r="D51" s="44" t="s">
        <v>213</v>
      </c>
      <c r="E51" s="36" t="s">
        <v>216</v>
      </c>
      <c r="F51" s="4" t="s">
        <v>42</v>
      </c>
      <c r="G51" s="4" t="s">
        <v>2008</v>
      </c>
      <c r="H51" s="4" t="s">
        <v>32</v>
      </c>
      <c r="I51" s="4" t="s">
        <v>32</v>
      </c>
      <c r="J51" s="44" t="s">
        <v>425</v>
      </c>
      <c r="K51" s="44" t="str" cm="1">
        <f t="array" ref="K51">IF(SUMPRODUCT(('GHG Reduction Measures'!$A$2:$A$826=A51)*('GHG Reduction Measures'!$Y$2:$Y$826="Both"))&gt;0,"Quantitative and Qualitative",
  IF(SUMPRODUCT(('GHG Reduction Measures'!$A$2:$A$826=A51)*('GHG Reduction Measures'!$Y$2:$Y$826="Quantitative"))&gt;0,
    IF(SUMPRODUCT(('GHG Reduction Measures'!$A$2:$A$826=A51)*('GHG Reduction Measures'!$Y$2:$Y$826="Qualitative"))&gt;0,"Quantitative and Qualitative","Quantitative"),
    IF(SUMPRODUCT(('GHG Reduction Measures'!$A$2:$A$826=A51)*('GHG Reduction Measures'!$Y$2:$Y$826="Qualitative"))&gt;0,"Qualitative","None")))</f>
        <v>Qualitative</v>
      </c>
      <c r="L51" s="4" t="s">
        <v>32</v>
      </c>
      <c r="M51" s="42" t="s">
        <v>2131</v>
      </c>
      <c r="N51" s="4" t="s">
        <v>32</v>
      </c>
    </row>
    <row r="52" spans="1:14" ht="63.75">
      <c r="A52" s="4" t="s">
        <v>210</v>
      </c>
      <c r="B52" s="24" t="s">
        <v>215</v>
      </c>
      <c r="C52" s="4" t="s">
        <v>212</v>
      </c>
      <c r="D52" s="44" t="s">
        <v>213</v>
      </c>
      <c r="E52" s="36" t="s">
        <v>217</v>
      </c>
      <c r="F52" s="4" t="s">
        <v>42</v>
      </c>
      <c r="G52" s="4" t="s">
        <v>2008</v>
      </c>
      <c r="H52" s="4" t="s">
        <v>32</v>
      </c>
      <c r="I52" s="4" t="s">
        <v>32</v>
      </c>
      <c r="J52" s="44" t="s">
        <v>425</v>
      </c>
      <c r="K52" s="44" t="str" cm="1">
        <f t="array" ref="K52">IF(SUMPRODUCT(('GHG Reduction Measures'!$A$2:$A$826=A52)*('GHG Reduction Measures'!$Y$2:$Y$826="Both"))&gt;0,"Quantitative and Qualitative",
  IF(SUMPRODUCT(('GHG Reduction Measures'!$A$2:$A$826=A52)*('GHG Reduction Measures'!$Y$2:$Y$826="Quantitative"))&gt;0,
    IF(SUMPRODUCT(('GHG Reduction Measures'!$A$2:$A$826=A52)*('GHG Reduction Measures'!$Y$2:$Y$826="Qualitative"))&gt;0,"Quantitative and Qualitative","Quantitative"),
    IF(SUMPRODUCT(('GHG Reduction Measures'!$A$2:$A$826=A52)*('GHG Reduction Measures'!$Y$2:$Y$826="Qualitative"))&gt;0,"Qualitative","None")))</f>
        <v>Qualitative</v>
      </c>
      <c r="L52" s="4" t="s">
        <v>32</v>
      </c>
      <c r="M52" s="42" t="s">
        <v>2132</v>
      </c>
      <c r="N52" s="4" t="s">
        <v>32</v>
      </c>
    </row>
    <row r="53" spans="1:14" ht="63.75">
      <c r="A53" s="4" t="s">
        <v>210</v>
      </c>
      <c r="B53" s="24" t="s">
        <v>215</v>
      </c>
      <c r="C53" s="4" t="s">
        <v>212</v>
      </c>
      <c r="D53" s="44" t="s">
        <v>213</v>
      </c>
      <c r="E53" s="36" t="s">
        <v>218</v>
      </c>
      <c r="F53" s="4" t="s">
        <v>42</v>
      </c>
      <c r="G53" s="4" t="s">
        <v>2008</v>
      </c>
      <c r="H53" s="4" t="s">
        <v>32</v>
      </c>
      <c r="I53" s="4" t="s">
        <v>32</v>
      </c>
      <c r="J53" s="44" t="s">
        <v>425</v>
      </c>
      <c r="K53" s="44" t="str" cm="1">
        <f t="array" ref="K53">IF(SUMPRODUCT(('GHG Reduction Measures'!$A$2:$A$826=A53)*('GHG Reduction Measures'!$Y$2:$Y$826="Both"))&gt;0,"Quantitative and Qualitative",
  IF(SUMPRODUCT(('GHG Reduction Measures'!$A$2:$A$826=A53)*('GHG Reduction Measures'!$Y$2:$Y$826="Quantitative"))&gt;0,
    IF(SUMPRODUCT(('GHG Reduction Measures'!$A$2:$A$826=A53)*('GHG Reduction Measures'!$Y$2:$Y$826="Qualitative"))&gt;0,"Quantitative and Qualitative","Quantitative"),
    IF(SUMPRODUCT(('GHG Reduction Measures'!$A$2:$A$826=A53)*('GHG Reduction Measures'!$Y$2:$Y$826="Qualitative"))&gt;0,"Qualitative","None")))</f>
        <v>Qualitative</v>
      </c>
      <c r="L53" s="42" t="s">
        <v>32</v>
      </c>
      <c r="M53" s="42" t="s">
        <v>2133</v>
      </c>
      <c r="N53" s="4" t="s">
        <v>32</v>
      </c>
    </row>
    <row r="54" spans="1:14" s="4" customFormat="1" ht="293.25">
      <c r="A54" s="44" t="s">
        <v>219</v>
      </c>
      <c r="B54" s="24" t="s">
        <v>220</v>
      </c>
      <c r="C54" s="44" t="s">
        <v>221</v>
      </c>
      <c r="D54" s="4" t="s">
        <v>222</v>
      </c>
      <c r="E54" s="4" t="s">
        <v>42</v>
      </c>
      <c r="F54" s="4" t="s">
        <v>42</v>
      </c>
      <c r="G54" s="4" t="s">
        <v>2008</v>
      </c>
      <c r="H54" s="4" t="s">
        <v>2134</v>
      </c>
      <c r="I54" s="4" t="s">
        <v>2135</v>
      </c>
      <c r="J54" s="44" t="s">
        <v>425</v>
      </c>
      <c r="K54" s="44" t="str" cm="1">
        <f t="array" ref="K54">IF(SUMPRODUCT(('GHG Reduction Measures'!$A$2:$A$826=A54)*('GHG Reduction Measures'!$Y$2:$Y$826="Both"))&gt;0,"Quantitative and Qualitative",
  IF(SUMPRODUCT(('GHG Reduction Measures'!$A$2:$A$826=A54)*('GHG Reduction Measures'!$Y$2:$Y$826="Quantitative"))&gt;0,
    IF(SUMPRODUCT(('GHG Reduction Measures'!$A$2:$A$826=A54)*('GHG Reduction Measures'!$Y$2:$Y$826="Qualitative"))&gt;0,"Quantitative and Qualitative","Quantitative"),
    IF(SUMPRODUCT(('GHG Reduction Measures'!$A$2:$A$826=A54)*('GHG Reduction Measures'!$Y$2:$Y$826="Qualitative"))&gt;0,"Qualitative","None")))</f>
        <v>None</v>
      </c>
      <c r="L54" s="4" t="s">
        <v>32</v>
      </c>
      <c r="M54" s="4" t="s">
        <v>2136</v>
      </c>
      <c r="N54" s="4" t="s">
        <v>32</v>
      </c>
    </row>
    <row r="55" spans="1:14" s="4" customFormat="1" ht="114.75">
      <c r="A55" s="4" t="s">
        <v>223</v>
      </c>
      <c r="B55" s="16" t="s">
        <v>224</v>
      </c>
      <c r="C55" s="4" t="s">
        <v>227</v>
      </c>
      <c r="D55" s="4" t="s">
        <v>228</v>
      </c>
      <c r="E55" s="36" t="s">
        <v>42</v>
      </c>
      <c r="F55" s="4" t="s">
        <v>42</v>
      </c>
      <c r="G55" s="4" t="s">
        <v>2137</v>
      </c>
      <c r="H55" s="4" t="s">
        <v>2138</v>
      </c>
      <c r="I55" s="4" t="s">
        <v>2139</v>
      </c>
      <c r="J55" s="44" t="s">
        <v>425</v>
      </c>
      <c r="K55" s="44" t="str" cm="1">
        <f t="array" ref="K55">IF(SUMPRODUCT(('GHG Reduction Measures'!$A$2:$A$826=A55)*('GHG Reduction Measures'!$Y$2:$Y$826="Both"))&gt;0,"Quantitative and Qualitative",
  IF(SUMPRODUCT(('GHG Reduction Measures'!$A$2:$A$826=A55)*('GHG Reduction Measures'!$Y$2:$Y$826="Quantitative"))&gt;0,
    IF(SUMPRODUCT(('GHG Reduction Measures'!$A$2:$A$826=A55)*('GHG Reduction Measures'!$Y$2:$Y$826="Qualitative"))&gt;0,"Quantitative and Qualitative","Quantitative"),
    IF(SUMPRODUCT(('GHG Reduction Measures'!$A$2:$A$826=A55)*('GHG Reduction Measures'!$Y$2:$Y$826="Qualitative"))&gt;0,"Qualitative","None")))</f>
        <v>None</v>
      </c>
      <c r="L55" s="46" t="s">
        <v>2018</v>
      </c>
      <c r="M55" s="46" t="s">
        <v>2140</v>
      </c>
      <c r="N55" s="4" t="s">
        <v>32</v>
      </c>
    </row>
    <row r="56" spans="1:14" ht="89.25">
      <c r="A56" s="4" t="s">
        <v>229</v>
      </c>
      <c r="B56" s="16" t="s">
        <v>230</v>
      </c>
      <c r="C56" s="4" t="s">
        <v>231</v>
      </c>
      <c r="D56" s="4" t="s">
        <v>231</v>
      </c>
      <c r="E56" s="4" t="s">
        <v>42</v>
      </c>
      <c r="F56" s="4" t="s">
        <v>42</v>
      </c>
      <c r="G56" s="4" t="s">
        <v>32</v>
      </c>
      <c r="H56" s="4" t="s">
        <v>2141</v>
      </c>
      <c r="I56" s="4" t="s">
        <v>2081</v>
      </c>
      <c r="J56" s="44" t="s">
        <v>425</v>
      </c>
      <c r="K56" s="44" t="str" cm="1">
        <f t="array" ref="K56">IF(SUMPRODUCT(('GHG Reduction Measures'!$A$2:$A$826=A56)*('GHG Reduction Measures'!$Y$2:$Y$826="Both"))&gt;0,"Quantitative and Qualitative",
  IF(SUMPRODUCT(('GHG Reduction Measures'!$A$2:$A$826=A56)*('GHG Reduction Measures'!$Y$2:$Y$826="Quantitative"))&gt;0,
    IF(SUMPRODUCT(('GHG Reduction Measures'!$A$2:$A$826=A56)*('GHG Reduction Measures'!$Y$2:$Y$826="Qualitative"))&gt;0,"Quantitative and Qualitative","Quantitative"),
    IF(SUMPRODUCT(('GHG Reduction Measures'!$A$2:$A$826=A56)*('GHG Reduction Measures'!$Y$2:$Y$826="Qualitative"))&gt;0,"Qualitative","None")))</f>
        <v>Qualitative</v>
      </c>
      <c r="L56" s="4" t="s">
        <v>2142</v>
      </c>
      <c r="M56" s="4" t="s">
        <v>2045</v>
      </c>
      <c r="N56" s="4" t="s">
        <v>32</v>
      </c>
    </row>
    <row r="57" spans="1:14" s="4" customFormat="1" ht="127.5">
      <c r="A57" s="4" t="s">
        <v>241</v>
      </c>
      <c r="B57" s="16" t="s">
        <v>242</v>
      </c>
      <c r="C57" s="4" t="s">
        <v>243</v>
      </c>
      <c r="D57" s="4" t="s">
        <v>244</v>
      </c>
      <c r="E57" s="4" t="s">
        <v>42</v>
      </c>
      <c r="F57" s="4" t="s">
        <v>2143</v>
      </c>
      <c r="G57" s="4" t="s">
        <v>2008</v>
      </c>
      <c r="H57" s="4" t="s">
        <v>2144</v>
      </c>
      <c r="I57" s="4" t="s">
        <v>2011</v>
      </c>
      <c r="J57" s="44" t="s">
        <v>425</v>
      </c>
      <c r="K57" s="44" t="str" cm="1">
        <f t="array" ref="K57">IF(SUMPRODUCT(('GHG Reduction Measures'!$A$2:$A$826=A57)*('GHG Reduction Measures'!$Y$2:$Y$826="Both"))&gt;0,"Quantitative and Qualitative",
  IF(SUMPRODUCT(('GHG Reduction Measures'!$A$2:$A$826=A57)*('GHG Reduction Measures'!$Y$2:$Y$826="Quantitative"))&gt;0,
    IF(SUMPRODUCT(('GHG Reduction Measures'!$A$2:$A$826=A57)*('GHG Reduction Measures'!$Y$2:$Y$826="Qualitative"))&gt;0,"Quantitative and Qualitative","Quantitative"),
    IF(SUMPRODUCT(('GHG Reduction Measures'!$A$2:$A$826=A57)*('GHG Reduction Measures'!$Y$2:$Y$826="Qualitative"))&gt;0,"Qualitative","None")))</f>
        <v>Qualitative</v>
      </c>
      <c r="L57" s="4" t="s">
        <v>2145</v>
      </c>
      <c r="M57" s="4" t="s">
        <v>2038</v>
      </c>
      <c r="N57" s="4" t="s">
        <v>32</v>
      </c>
    </row>
    <row r="58" spans="1:14" ht="267.75">
      <c r="A58" s="4" t="s">
        <v>233</v>
      </c>
      <c r="B58" s="16" t="s">
        <v>234</v>
      </c>
      <c r="C58" s="4" t="s">
        <v>235</v>
      </c>
      <c r="D58" s="4" t="s">
        <v>235</v>
      </c>
      <c r="E58" s="4" t="s">
        <v>2146</v>
      </c>
      <c r="F58" s="4" t="s">
        <v>42</v>
      </c>
      <c r="G58" s="4" t="s">
        <v>2008</v>
      </c>
      <c r="H58" s="4" t="s">
        <v>2147</v>
      </c>
      <c r="I58" s="4" t="s">
        <v>2031</v>
      </c>
      <c r="J58" s="44" t="s">
        <v>424</v>
      </c>
      <c r="K58" s="44" t="str" cm="1">
        <f t="array" ref="K58">IF(SUMPRODUCT(('GHG Reduction Measures'!$A$2:$A$826=A58)*('GHG Reduction Measures'!$Y$2:$Y$826="Both"))&gt;0,"Quantitative and Qualitative",
  IF(SUMPRODUCT(('GHG Reduction Measures'!$A$2:$A$826=A58)*('GHG Reduction Measures'!$Y$2:$Y$826="Quantitative"))&gt;0,
    IF(SUMPRODUCT(('GHG Reduction Measures'!$A$2:$A$826=A58)*('GHG Reduction Measures'!$Y$2:$Y$826="Qualitative"))&gt;0,"Quantitative and Qualitative","Quantitative"),
    IF(SUMPRODUCT(('GHG Reduction Measures'!$A$2:$A$826=A58)*('GHG Reduction Measures'!$Y$2:$Y$826="Qualitative"))&gt;0,"Qualitative","None")))</f>
        <v>Qualitative</v>
      </c>
      <c r="L58" s="4" t="s">
        <v>32</v>
      </c>
      <c r="M58" s="42" t="s">
        <v>2045</v>
      </c>
      <c r="N58" s="4" t="s">
        <v>32</v>
      </c>
    </row>
    <row r="59" spans="1:14" ht="90">
      <c r="A59" s="4" t="s">
        <v>250</v>
      </c>
      <c r="B59" s="27" t="s">
        <v>2148</v>
      </c>
      <c r="C59" s="4" t="s">
        <v>252</v>
      </c>
      <c r="D59" s="4" t="s">
        <v>252</v>
      </c>
      <c r="E59" s="4" t="s">
        <v>249</v>
      </c>
      <c r="F59" s="4" t="s">
        <v>42</v>
      </c>
      <c r="G59" s="4" t="s">
        <v>32</v>
      </c>
      <c r="H59" s="4" t="s">
        <v>32</v>
      </c>
      <c r="I59" s="4" t="s">
        <v>32</v>
      </c>
      <c r="J59" s="44" t="s">
        <v>425</v>
      </c>
      <c r="K59" s="44" t="str" cm="1">
        <f t="array" ref="K59">IF(SUMPRODUCT(('GHG Reduction Measures'!$A$2:$A$826=A59)*('GHG Reduction Measures'!$Y$2:$Y$826="Both"))&gt;0,"Quantitative and Qualitative",
  IF(SUMPRODUCT(('GHG Reduction Measures'!$A$2:$A$826=A59)*('GHG Reduction Measures'!$Y$2:$Y$826="Quantitative"))&gt;0,
    IF(SUMPRODUCT(('GHG Reduction Measures'!$A$2:$A$826=A59)*('GHG Reduction Measures'!$Y$2:$Y$826="Qualitative"))&gt;0,"Quantitative and Qualitative","Quantitative"),
    IF(SUMPRODUCT(('GHG Reduction Measures'!$A$2:$A$826=A59)*('GHG Reduction Measures'!$Y$2:$Y$826="Qualitative"))&gt;0,"Qualitative","None")))</f>
        <v>None</v>
      </c>
      <c r="L59" s="4" t="s">
        <v>2149</v>
      </c>
      <c r="M59" s="22" t="s">
        <v>2150</v>
      </c>
      <c r="N59" s="4" t="s">
        <v>32</v>
      </c>
    </row>
    <row r="60" spans="1:14" ht="90">
      <c r="A60" s="4" t="s">
        <v>250</v>
      </c>
      <c r="B60" s="27" t="s">
        <v>2148</v>
      </c>
      <c r="C60" s="4" t="s">
        <v>252</v>
      </c>
      <c r="D60" s="4" t="s">
        <v>252</v>
      </c>
      <c r="E60" s="4" t="s">
        <v>253</v>
      </c>
      <c r="F60" s="4" t="s">
        <v>42</v>
      </c>
      <c r="G60" s="4" t="s">
        <v>32</v>
      </c>
      <c r="H60" s="4" t="s">
        <v>32</v>
      </c>
      <c r="I60" s="4" t="s">
        <v>32</v>
      </c>
      <c r="J60" s="44" t="s">
        <v>425</v>
      </c>
      <c r="K60" s="44" t="str" cm="1">
        <f t="array" ref="K60">IF(SUMPRODUCT(('GHG Reduction Measures'!$A$2:$A$826=A60)*('GHG Reduction Measures'!$Y$2:$Y$826="Both"))&gt;0,"Quantitative and Qualitative",
  IF(SUMPRODUCT(('GHG Reduction Measures'!$A$2:$A$826=A60)*('GHG Reduction Measures'!$Y$2:$Y$826="Quantitative"))&gt;0,
    IF(SUMPRODUCT(('GHG Reduction Measures'!$A$2:$A$826=A60)*('GHG Reduction Measures'!$Y$2:$Y$826="Qualitative"))&gt;0,"Quantitative and Qualitative","Quantitative"),
    IF(SUMPRODUCT(('GHG Reduction Measures'!$A$2:$A$826=A60)*('GHG Reduction Measures'!$Y$2:$Y$826="Qualitative"))&gt;0,"Qualitative","None")))</f>
        <v>None</v>
      </c>
      <c r="L60" s="4" t="s">
        <v>2149</v>
      </c>
      <c r="M60" s="4" t="s">
        <v>2151</v>
      </c>
      <c r="N60" s="4" t="s">
        <v>32</v>
      </c>
    </row>
    <row r="61" spans="1:14" ht="90">
      <c r="A61" s="4" t="s">
        <v>250</v>
      </c>
      <c r="B61" s="27" t="s">
        <v>2148</v>
      </c>
      <c r="C61" s="4" t="s">
        <v>252</v>
      </c>
      <c r="D61" s="4" t="s">
        <v>252</v>
      </c>
      <c r="E61" s="4" t="s">
        <v>254</v>
      </c>
      <c r="F61" s="4" t="s">
        <v>42</v>
      </c>
      <c r="G61" s="4" t="s">
        <v>32</v>
      </c>
      <c r="H61" s="4" t="s">
        <v>32</v>
      </c>
      <c r="I61" s="4" t="s">
        <v>32</v>
      </c>
      <c r="J61" s="44" t="s">
        <v>425</v>
      </c>
      <c r="K61" s="44" t="str" cm="1">
        <f t="array" ref="K61">IF(SUMPRODUCT(('GHG Reduction Measures'!$A$2:$A$826=A61)*('GHG Reduction Measures'!$Y$2:$Y$826="Both"))&gt;0,"Quantitative and Qualitative",
  IF(SUMPRODUCT(('GHG Reduction Measures'!$A$2:$A$826=A61)*('GHG Reduction Measures'!$Y$2:$Y$826="Quantitative"))&gt;0,
    IF(SUMPRODUCT(('GHG Reduction Measures'!$A$2:$A$826=A61)*('GHG Reduction Measures'!$Y$2:$Y$826="Qualitative"))&gt;0,"Quantitative and Qualitative","Quantitative"),
    IF(SUMPRODUCT(('GHG Reduction Measures'!$A$2:$A$826=A61)*('GHG Reduction Measures'!$Y$2:$Y$826="Qualitative"))&gt;0,"Qualitative","None")))</f>
        <v>None</v>
      </c>
      <c r="L61" s="4" t="s">
        <v>2149</v>
      </c>
      <c r="M61" s="22" t="s">
        <v>2150</v>
      </c>
      <c r="N61" s="4" t="s">
        <v>32</v>
      </c>
    </row>
    <row r="62" spans="1:14" s="7" customFormat="1" ht="89.25">
      <c r="A62" s="4" t="s">
        <v>255</v>
      </c>
      <c r="B62" s="16" t="s">
        <v>256</v>
      </c>
      <c r="C62" s="4" t="s">
        <v>257</v>
      </c>
      <c r="D62" s="4" t="s">
        <v>258</v>
      </c>
      <c r="E62" s="4" t="s">
        <v>2152</v>
      </c>
      <c r="F62" s="4" t="s">
        <v>2020</v>
      </c>
      <c r="G62" s="4" t="s">
        <v>2008</v>
      </c>
      <c r="H62" s="4" t="s">
        <v>2153</v>
      </c>
      <c r="I62" s="4" t="s">
        <v>2154</v>
      </c>
      <c r="J62" s="44" t="s">
        <v>424</v>
      </c>
      <c r="K62" s="44" t="str" cm="1">
        <f t="array" ref="K62">IF(SUMPRODUCT(('GHG Reduction Measures'!$A$2:$A$826=A62)*('GHG Reduction Measures'!$Y$2:$Y$826="Both"))&gt;0,"Quantitative and Qualitative",
  IF(SUMPRODUCT(('GHG Reduction Measures'!$A$2:$A$826=A62)*('GHG Reduction Measures'!$Y$2:$Y$826="Quantitative"))&gt;0,
    IF(SUMPRODUCT(('GHG Reduction Measures'!$A$2:$A$826=A62)*('GHG Reduction Measures'!$Y$2:$Y$826="Qualitative"))&gt;0,"Quantitative and Qualitative","Quantitative"),
    IF(SUMPRODUCT(('GHG Reduction Measures'!$A$2:$A$826=A62)*('GHG Reduction Measures'!$Y$2:$Y$826="Qualitative"))&gt;0,"Qualitative","None")))</f>
        <v>Qualitative</v>
      </c>
      <c r="L62" s="4" t="s">
        <v>2155</v>
      </c>
      <c r="M62" s="4" t="s">
        <v>2156</v>
      </c>
      <c r="N62" s="4" t="s">
        <v>32</v>
      </c>
    </row>
    <row r="63" spans="1:14" s="4" customFormat="1" ht="76.5">
      <c r="A63" s="4" t="s">
        <v>259</v>
      </c>
      <c r="B63" s="16" t="s">
        <v>260</v>
      </c>
      <c r="C63" s="4" t="s">
        <v>261</v>
      </c>
      <c r="D63" s="4" t="s">
        <v>261</v>
      </c>
      <c r="E63" s="4" t="s">
        <v>42</v>
      </c>
      <c r="F63" s="4" t="s">
        <v>42</v>
      </c>
      <c r="G63" s="4" t="s">
        <v>2008</v>
      </c>
      <c r="H63" s="4" t="s">
        <v>2157</v>
      </c>
      <c r="I63" s="4" t="s">
        <v>2139</v>
      </c>
      <c r="J63" s="44" t="s">
        <v>424</v>
      </c>
      <c r="K63" s="44" t="str" cm="1">
        <f t="array" ref="K63">IF(SUMPRODUCT(('GHG Reduction Measures'!$A$2:$A$826=A63)*('GHG Reduction Measures'!$Y$2:$Y$826="Both"))&gt;0,"Quantitative and Qualitative",
  IF(SUMPRODUCT(('GHG Reduction Measures'!$A$2:$A$826=A63)*('GHG Reduction Measures'!$Y$2:$Y$826="Quantitative"))&gt;0,
    IF(SUMPRODUCT(('GHG Reduction Measures'!$A$2:$A$826=A63)*('GHG Reduction Measures'!$Y$2:$Y$826="Qualitative"))&gt;0,"Quantitative and Qualitative","Quantitative"),
    IF(SUMPRODUCT(('GHG Reduction Measures'!$A$2:$A$826=A63)*('GHG Reduction Measures'!$Y$2:$Y$826="Qualitative"))&gt;0,"Qualitative","None")))</f>
        <v>Qualitative</v>
      </c>
      <c r="L63" s="4" t="s">
        <v>32</v>
      </c>
      <c r="M63" s="42" t="s">
        <v>2158</v>
      </c>
      <c r="N63" s="4" t="s">
        <v>32</v>
      </c>
    </row>
    <row r="64" spans="1:14" s="4" customFormat="1" ht="102">
      <c r="A64" s="4" t="s">
        <v>263</v>
      </c>
      <c r="B64" s="16" t="s">
        <v>264</v>
      </c>
      <c r="C64" s="4" t="s">
        <v>265</v>
      </c>
      <c r="D64" s="4" t="s">
        <v>265</v>
      </c>
      <c r="E64" s="4" t="s">
        <v>42</v>
      </c>
      <c r="F64" s="4" t="s">
        <v>42</v>
      </c>
      <c r="G64" s="4" t="s">
        <v>2008</v>
      </c>
      <c r="H64" s="4" t="s">
        <v>2159</v>
      </c>
      <c r="I64" s="4" t="s">
        <v>2011</v>
      </c>
      <c r="J64" s="44" t="s">
        <v>425</v>
      </c>
      <c r="K64" s="44" t="str" cm="1">
        <f t="array" ref="K64">IF(SUMPRODUCT(('GHG Reduction Measures'!$A$2:$A$826=A64)*('GHG Reduction Measures'!$Y$2:$Y$826="Both"))&gt;0,"Quantitative and Qualitative",
  IF(SUMPRODUCT(('GHG Reduction Measures'!$A$2:$A$826=A64)*('GHG Reduction Measures'!$Y$2:$Y$826="Quantitative"))&gt;0,
    IF(SUMPRODUCT(('GHG Reduction Measures'!$A$2:$A$826=A64)*('GHG Reduction Measures'!$Y$2:$Y$826="Qualitative"))&gt;0,"Quantitative and Qualitative","Quantitative"),
    IF(SUMPRODUCT(('GHG Reduction Measures'!$A$2:$A$826=A64)*('GHG Reduction Measures'!$Y$2:$Y$826="Qualitative"))&gt;0,"Qualitative","None")))</f>
        <v>None</v>
      </c>
      <c r="L64" s="4" t="s">
        <v>2160</v>
      </c>
      <c r="M64" s="4" t="s">
        <v>2161</v>
      </c>
      <c r="N64" s="4" t="s">
        <v>32</v>
      </c>
    </row>
    <row r="65" spans="1:14" s="4" customFormat="1" ht="140.25">
      <c r="A65" s="4" t="s">
        <v>266</v>
      </c>
      <c r="B65" s="16" t="s">
        <v>267</v>
      </c>
      <c r="C65" s="4" t="s">
        <v>268</v>
      </c>
      <c r="D65" s="4" t="s">
        <v>269</v>
      </c>
      <c r="E65" s="4" t="s">
        <v>42</v>
      </c>
      <c r="F65" s="4" t="s">
        <v>42</v>
      </c>
      <c r="G65" s="4" t="s">
        <v>2008</v>
      </c>
      <c r="H65" s="4" t="s">
        <v>2162</v>
      </c>
      <c r="I65" s="4" t="s">
        <v>2139</v>
      </c>
      <c r="J65" s="44" t="s">
        <v>425</v>
      </c>
      <c r="K65" s="44" t="str" cm="1">
        <f t="array" ref="K65">IF(SUMPRODUCT(('GHG Reduction Measures'!$A$2:$A$826=A65)*('GHG Reduction Measures'!$Y$2:$Y$826="Both"))&gt;0,"Quantitative and Qualitative",
  IF(SUMPRODUCT(('GHG Reduction Measures'!$A$2:$A$826=A65)*('GHG Reduction Measures'!$Y$2:$Y$826="Quantitative"))&gt;0,
    IF(SUMPRODUCT(('GHG Reduction Measures'!$A$2:$A$826=A65)*('GHG Reduction Measures'!$Y$2:$Y$826="Qualitative"))&gt;0,"Quantitative and Qualitative","Quantitative"),
    IF(SUMPRODUCT(('GHG Reduction Measures'!$A$2:$A$826=A65)*('GHG Reduction Measures'!$Y$2:$Y$826="Qualitative"))&gt;0,"Qualitative","None")))</f>
        <v>Qualitative</v>
      </c>
      <c r="L65" s="4" t="s">
        <v>2163</v>
      </c>
      <c r="M65" s="4" t="s">
        <v>2033</v>
      </c>
      <c r="N65" s="4" t="s">
        <v>32</v>
      </c>
    </row>
    <row r="66" spans="1:14" s="4" customFormat="1" ht="165.75">
      <c r="A66" s="4" t="s">
        <v>271</v>
      </c>
      <c r="B66" s="16" t="s">
        <v>272</v>
      </c>
      <c r="C66" s="4" t="s">
        <v>273</v>
      </c>
      <c r="D66" s="4" t="s">
        <v>274</v>
      </c>
      <c r="E66" s="4" t="s">
        <v>270</v>
      </c>
      <c r="F66" s="4" t="s">
        <v>42</v>
      </c>
      <c r="G66" s="4" t="s">
        <v>2008</v>
      </c>
      <c r="H66" s="4" t="s">
        <v>2164</v>
      </c>
      <c r="I66" s="4" t="s">
        <v>2165</v>
      </c>
      <c r="J66" s="44" t="s">
        <v>425</v>
      </c>
      <c r="K66" s="44" t="str" cm="1">
        <f t="array" ref="K66">IF(SUMPRODUCT(('GHG Reduction Measures'!$A$2:$A$826=A66)*('GHG Reduction Measures'!$Y$2:$Y$826="Both"))&gt;0,"Quantitative and Qualitative",
  IF(SUMPRODUCT(('GHG Reduction Measures'!$A$2:$A$826=A66)*('GHG Reduction Measures'!$Y$2:$Y$826="Quantitative"))&gt;0,
    IF(SUMPRODUCT(('GHG Reduction Measures'!$A$2:$A$826=A66)*('GHG Reduction Measures'!$Y$2:$Y$826="Qualitative"))&gt;0,"Quantitative and Qualitative","Quantitative"),
    IF(SUMPRODUCT(('GHG Reduction Measures'!$A$2:$A$826=A66)*('GHG Reduction Measures'!$Y$2:$Y$826="Qualitative"))&gt;0,"Qualitative","None")))</f>
        <v>Quantitative</v>
      </c>
      <c r="L66" s="4" t="s">
        <v>2160</v>
      </c>
      <c r="M66" s="4" t="s">
        <v>2166</v>
      </c>
      <c r="N66" s="4" t="s">
        <v>32</v>
      </c>
    </row>
    <row r="67" spans="1:14" s="4" customFormat="1" ht="165.75">
      <c r="A67" s="4" t="s">
        <v>271</v>
      </c>
      <c r="B67" s="16" t="s">
        <v>272</v>
      </c>
      <c r="C67" s="4" t="s">
        <v>273</v>
      </c>
      <c r="D67" s="4" t="s">
        <v>274</v>
      </c>
      <c r="E67" s="4" t="s">
        <v>275</v>
      </c>
      <c r="F67" s="4" t="s">
        <v>42</v>
      </c>
      <c r="G67" s="4" t="s">
        <v>2008</v>
      </c>
      <c r="H67" s="4" t="s">
        <v>2164</v>
      </c>
      <c r="I67" s="4" t="s">
        <v>2167</v>
      </c>
      <c r="J67" s="44" t="s">
        <v>425</v>
      </c>
      <c r="K67" s="44" t="str" cm="1">
        <f t="array" ref="K67">IF(SUMPRODUCT(('GHG Reduction Measures'!$A$2:$A$826=A67)*('GHG Reduction Measures'!$Y$2:$Y$826="Both"))&gt;0,"Quantitative and Qualitative",
  IF(SUMPRODUCT(('GHG Reduction Measures'!$A$2:$A$826=A67)*('GHG Reduction Measures'!$Y$2:$Y$826="Quantitative"))&gt;0,
    IF(SUMPRODUCT(('GHG Reduction Measures'!$A$2:$A$826=A67)*('GHG Reduction Measures'!$Y$2:$Y$826="Qualitative"))&gt;0,"Quantitative and Qualitative","Quantitative"),
    IF(SUMPRODUCT(('GHG Reduction Measures'!$A$2:$A$826=A67)*('GHG Reduction Measures'!$Y$2:$Y$826="Qualitative"))&gt;0,"Qualitative","None")))</f>
        <v>Quantitative</v>
      </c>
      <c r="L67" s="4" t="s">
        <v>2160</v>
      </c>
      <c r="M67" s="4" t="s">
        <v>2166</v>
      </c>
      <c r="N67" s="4" t="s">
        <v>32</v>
      </c>
    </row>
    <row r="68" spans="1:14" s="4" customFormat="1" ht="165.75">
      <c r="A68" s="4" t="s">
        <v>271</v>
      </c>
      <c r="B68" s="16" t="s">
        <v>272</v>
      </c>
      <c r="C68" s="4" t="s">
        <v>273</v>
      </c>
      <c r="D68" s="4" t="s">
        <v>274</v>
      </c>
      <c r="E68" s="4" t="s">
        <v>276</v>
      </c>
      <c r="F68" s="4" t="s">
        <v>42</v>
      </c>
      <c r="G68" s="4" t="s">
        <v>2008</v>
      </c>
      <c r="H68" s="4" t="s">
        <v>2164</v>
      </c>
      <c r="I68" s="4" t="s">
        <v>2167</v>
      </c>
      <c r="J68" s="44" t="s">
        <v>425</v>
      </c>
      <c r="K68" s="44" t="str" cm="1">
        <f t="array" ref="K68">IF(SUMPRODUCT(('GHG Reduction Measures'!$A$2:$A$826=A68)*('GHG Reduction Measures'!$Y$2:$Y$826="Both"))&gt;0,"Quantitative and Qualitative",
  IF(SUMPRODUCT(('GHG Reduction Measures'!$A$2:$A$826=A68)*('GHG Reduction Measures'!$Y$2:$Y$826="Quantitative"))&gt;0,
    IF(SUMPRODUCT(('GHG Reduction Measures'!$A$2:$A$826=A68)*('GHG Reduction Measures'!$Y$2:$Y$826="Qualitative"))&gt;0,"Quantitative and Qualitative","Quantitative"),
    IF(SUMPRODUCT(('GHG Reduction Measures'!$A$2:$A$826=A68)*('GHG Reduction Measures'!$Y$2:$Y$826="Qualitative"))&gt;0,"Qualitative","None")))</f>
        <v>Quantitative</v>
      </c>
      <c r="L68" s="4" t="s">
        <v>2160</v>
      </c>
      <c r="M68" s="4" t="s">
        <v>2166</v>
      </c>
      <c r="N68" s="4" t="s">
        <v>32</v>
      </c>
    </row>
    <row r="69" spans="1:14" s="7" customFormat="1" ht="165.75">
      <c r="A69" s="4" t="s">
        <v>271</v>
      </c>
      <c r="B69" s="16" t="s">
        <v>272</v>
      </c>
      <c r="C69" s="4" t="s">
        <v>273</v>
      </c>
      <c r="D69" s="4" t="s">
        <v>274</v>
      </c>
      <c r="E69" s="4" t="s">
        <v>274</v>
      </c>
      <c r="F69" s="4" t="s">
        <v>42</v>
      </c>
      <c r="G69" s="4" t="s">
        <v>2008</v>
      </c>
      <c r="H69" s="4" t="s">
        <v>2164</v>
      </c>
      <c r="I69" s="4" t="s">
        <v>2167</v>
      </c>
      <c r="J69" s="44" t="s">
        <v>425</v>
      </c>
      <c r="K69" s="44" t="str" cm="1">
        <f t="array" ref="K69">IF(SUMPRODUCT(('GHG Reduction Measures'!$A$2:$A$826=A69)*('GHG Reduction Measures'!$Y$2:$Y$826="Both"))&gt;0,"Quantitative and Qualitative",
  IF(SUMPRODUCT(('GHG Reduction Measures'!$A$2:$A$826=A69)*('GHG Reduction Measures'!$Y$2:$Y$826="Quantitative"))&gt;0,
    IF(SUMPRODUCT(('GHG Reduction Measures'!$A$2:$A$826=A69)*('GHG Reduction Measures'!$Y$2:$Y$826="Qualitative"))&gt;0,"Quantitative and Qualitative","Quantitative"),
    IF(SUMPRODUCT(('GHG Reduction Measures'!$A$2:$A$826=A69)*('GHG Reduction Measures'!$Y$2:$Y$826="Qualitative"))&gt;0,"Qualitative","None")))</f>
        <v>Quantitative</v>
      </c>
      <c r="L69" s="4" t="s">
        <v>2160</v>
      </c>
      <c r="M69" s="4" t="s">
        <v>2166</v>
      </c>
      <c r="N69" s="4" t="s">
        <v>32</v>
      </c>
    </row>
    <row r="70" spans="1:14" s="7" customFormat="1" ht="216.75">
      <c r="A70" s="4" t="s">
        <v>277</v>
      </c>
      <c r="B70" s="16" t="s">
        <v>278</v>
      </c>
      <c r="C70" s="4" t="s">
        <v>279</v>
      </c>
      <c r="D70" s="4" t="s">
        <v>279</v>
      </c>
      <c r="E70" s="4" t="s">
        <v>42</v>
      </c>
      <c r="F70" s="4" t="s">
        <v>2168</v>
      </c>
      <c r="G70" s="4" t="s">
        <v>2008</v>
      </c>
      <c r="H70" s="4" t="s">
        <v>2169</v>
      </c>
      <c r="I70" s="4" t="s">
        <v>2170</v>
      </c>
      <c r="J70" s="44" t="s">
        <v>424</v>
      </c>
      <c r="K70" s="44" t="str" cm="1">
        <f t="array" ref="K70">IF(SUMPRODUCT(('GHG Reduction Measures'!$A$2:$A$826=A70)*('GHG Reduction Measures'!$Y$2:$Y$826="Both"))&gt;0,"Quantitative and Qualitative",
  IF(SUMPRODUCT(('GHG Reduction Measures'!$A$2:$A$826=A70)*('GHG Reduction Measures'!$Y$2:$Y$826="Quantitative"))&gt;0,
    IF(SUMPRODUCT(('GHG Reduction Measures'!$A$2:$A$826=A70)*('GHG Reduction Measures'!$Y$2:$Y$826="Qualitative"))&gt;0,"Quantitative and Qualitative","Quantitative"),
    IF(SUMPRODUCT(('GHG Reduction Measures'!$A$2:$A$826=A70)*('GHG Reduction Measures'!$Y$2:$Y$826="Qualitative"))&gt;0,"Qualitative","None")))</f>
        <v>Qualitative</v>
      </c>
      <c r="L70" s="4" t="s">
        <v>2065</v>
      </c>
      <c r="M70" s="42" t="s">
        <v>2033</v>
      </c>
      <c r="N70" s="4" t="s">
        <v>32</v>
      </c>
    </row>
    <row r="71" spans="1:14" s="7" customFormat="1" ht="138.94999999999999" customHeight="1">
      <c r="A71" s="4" t="s">
        <v>1752</v>
      </c>
      <c r="B71" s="16" t="s">
        <v>1753</v>
      </c>
      <c r="C71" s="4" t="s">
        <v>1754</v>
      </c>
      <c r="D71" s="4" t="s">
        <v>1755</v>
      </c>
      <c r="E71" s="4" t="s">
        <v>42</v>
      </c>
      <c r="F71" s="4" t="s">
        <v>42</v>
      </c>
      <c r="G71" s="4" t="s">
        <v>32</v>
      </c>
      <c r="H71" s="4" t="s">
        <v>2171</v>
      </c>
      <c r="I71" s="4" t="s">
        <v>2172</v>
      </c>
      <c r="J71" s="44" t="s">
        <v>425</v>
      </c>
      <c r="K71" s="44" t="str" cm="1">
        <f t="array" ref="K71">IF(SUMPRODUCT(('GHG Reduction Measures'!$A$2:$A$826=A71)*('GHG Reduction Measures'!$Y$2:$Y$826="Both"))&gt;0,"Quantitative and Qualitative",
  IF(SUMPRODUCT(('GHG Reduction Measures'!$A$2:$A$826=A71)*('GHG Reduction Measures'!$Y$2:$Y$826="Quantitative"))&gt;0,
    IF(SUMPRODUCT(('GHG Reduction Measures'!$A$2:$A$826=A71)*('GHG Reduction Measures'!$Y$2:$Y$826="Qualitative"))&gt;0,"Quantitative and Qualitative","Quantitative"),
    IF(SUMPRODUCT(('GHG Reduction Measures'!$A$2:$A$826=A71)*('GHG Reduction Measures'!$Y$2:$Y$826="Qualitative"))&gt;0,"Qualitative","None")))</f>
        <v>Qualitative</v>
      </c>
      <c r="L71" s="4" t="s">
        <v>2173</v>
      </c>
      <c r="M71" s="22" t="s">
        <v>2174</v>
      </c>
      <c r="N71" s="4" t="s">
        <v>32</v>
      </c>
    </row>
    <row r="72" spans="1:14" s="4" customFormat="1" ht="89.25">
      <c r="A72" s="4" t="s">
        <v>280</v>
      </c>
      <c r="B72" s="24" t="s">
        <v>281</v>
      </c>
      <c r="C72" s="4" t="s">
        <v>282</v>
      </c>
      <c r="D72" s="44" t="s">
        <v>282</v>
      </c>
      <c r="E72" s="4" t="s">
        <v>42</v>
      </c>
      <c r="F72" s="4" t="s">
        <v>42</v>
      </c>
      <c r="G72" s="4" t="s">
        <v>32</v>
      </c>
      <c r="H72" s="4" t="s">
        <v>2175</v>
      </c>
      <c r="I72" s="4" t="s">
        <v>2011</v>
      </c>
      <c r="J72" s="44" t="s">
        <v>425</v>
      </c>
      <c r="K72" s="44" t="str" cm="1">
        <f t="array" ref="K72">IF(SUMPRODUCT(('GHG Reduction Measures'!$A$2:$A$826=A72)*('GHG Reduction Measures'!$Y$2:$Y$826="Both"))&gt;0,"Quantitative and Qualitative",
  IF(SUMPRODUCT(('GHG Reduction Measures'!$A$2:$A$826=A72)*('GHG Reduction Measures'!$Y$2:$Y$826="Quantitative"))&gt;0,
    IF(SUMPRODUCT(('GHG Reduction Measures'!$A$2:$A$826=A72)*('GHG Reduction Measures'!$Y$2:$Y$826="Qualitative"))&gt;0,"Quantitative and Qualitative","Quantitative"),
    IF(SUMPRODUCT(('GHG Reduction Measures'!$A$2:$A$826=A72)*('GHG Reduction Measures'!$Y$2:$Y$826="Qualitative"))&gt;0,"Qualitative","None")))</f>
        <v>None</v>
      </c>
      <c r="L72" s="4" t="s">
        <v>32</v>
      </c>
      <c r="M72" s="4" t="s">
        <v>2026</v>
      </c>
      <c r="N72" s="4" t="s">
        <v>32</v>
      </c>
    </row>
    <row r="73" spans="1:14" s="4" customFormat="1" ht="63.75">
      <c r="A73" s="4" t="s">
        <v>290</v>
      </c>
      <c r="B73" s="24" t="s">
        <v>291</v>
      </c>
      <c r="C73" s="4" t="s">
        <v>292</v>
      </c>
      <c r="D73" s="44" t="s">
        <v>293</v>
      </c>
      <c r="E73" s="4" t="s">
        <v>42</v>
      </c>
      <c r="F73" s="4" t="s">
        <v>42</v>
      </c>
      <c r="G73" s="4" t="s">
        <v>2008</v>
      </c>
      <c r="H73" s="4" t="s">
        <v>32</v>
      </c>
      <c r="I73" s="4" t="s">
        <v>32</v>
      </c>
      <c r="J73" s="44" t="s">
        <v>424</v>
      </c>
      <c r="K73" s="44" t="str" cm="1">
        <f t="array" ref="K73">IF(SUMPRODUCT(('GHG Reduction Measures'!$A$2:$A$826=A73)*('GHG Reduction Measures'!$Y$2:$Y$826="Both"))&gt;0,"Quantitative and Qualitative",
  IF(SUMPRODUCT(('GHG Reduction Measures'!$A$2:$A$826=A73)*('GHG Reduction Measures'!$Y$2:$Y$826="Quantitative"))&gt;0,
    IF(SUMPRODUCT(('GHG Reduction Measures'!$A$2:$A$826=A73)*('GHG Reduction Measures'!$Y$2:$Y$826="Qualitative"))&gt;0,"Quantitative and Qualitative","Quantitative"),
    IF(SUMPRODUCT(('GHG Reduction Measures'!$A$2:$A$826=A73)*('GHG Reduction Measures'!$Y$2:$Y$826="Qualitative"))&gt;0,"Qualitative","None")))</f>
        <v>Qualitative</v>
      </c>
      <c r="L73" s="33" t="s">
        <v>2176</v>
      </c>
      <c r="M73" s="33" t="s">
        <v>2177</v>
      </c>
      <c r="N73" s="4" t="s">
        <v>32</v>
      </c>
    </row>
    <row r="74" spans="1:14" s="4" customFormat="1" ht="76.5">
      <c r="A74" s="4" t="s">
        <v>294</v>
      </c>
      <c r="B74" s="16" t="s">
        <v>295</v>
      </c>
      <c r="C74" s="4" t="s">
        <v>296</v>
      </c>
      <c r="D74" s="4" t="s">
        <v>297</v>
      </c>
      <c r="E74" s="4" t="s">
        <v>42</v>
      </c>
      <c r="F74" s="4" t="s">
        <v>42</v>
      </c>
      <c r="G74" s="4" t="s">
        <v>32</v>
      </c>
      <c r="H74" s="4" t="s">
        <v>2178</v>
      </c>
      <c r="I74" s="4" t="s">
        <v>2017</v>
      </c>
      <c r="J74" s="44" t="s">
        <v>425</v>
      </c>
      <c r="K74" s="44" t="str" cm="1">
        <f t="array" ref="K74">IF(SUMPRODUCT(('GHG Reduction Measures'!$A$2:$A$826=A74)*('GHG Reduction Measures'!$Y$2:$Y$826="Both"))&gt;0,"Quantitative and Qualitative",
  IF(SUMPRODUCT(('GHG Reduction Measures'!$A$2:$A$826=A74)*('GHG Reduction Measures'!$Y$2:$Y$826="Quantitative"))&gt;0,
    IF(SUMPRODUCT(('GHG Reduction Measures'!$A$2:$A$826=A74)*('GHG Reduction Measures'!$Y$2:$Y$826="Qualitative"))&gt;0,"Quantitative and Qualitative","Quantitative"),
    IF(SUMPRODUCT(('GHG Reduction Measures'!$A$2:$A$826=A74)*('GHG Reduction Measures'!$Y$2:$Y$826="Qualitative"))&gt;0,"Qualitative","None")))</f>
        <v>Qualitative</v>
      </c>
      <c r="L74" s="4" t="s">
        <v>2047</v>
      </c>
      <c r="M74" s="33" t="s">
        <v>2179</v>
      </c>
      <c r="N74" s="4" t="s">
        <v>32</v>
      </c>
    </row>
    <row r="75" spans="1:14" s="4" customFormat="1" ht="51">
      <c r="A75" s="4" t="s">
        <v>299</v>
      </c>
      <c r="B75" s="16" t="s">
        <v>300</v>
      </c>
      <c r="C75" s="4" t="s">
        <v>301</v>
      </c>
      <c r="D75" s="4" t="s">
        <v>302</v>
      </c>
      <c r="E75" s="4" t="s">
        <v>42</v>
      </c>
      <c r="F75" s="4" t="s">
        <v>42</v>
      </c>
      <c r="G75" s="4" t="s">
        <v>32</v>
      </c>
      <c r="H75" s="4" t="s">
        <v>32</v>
      </c>
      <c r="I75" s="4" t="s">
        <v>32</v>
      </c>
      <c r="J75" s="44" t="s">
        <v>425</v>
      </c>
      <c r="K75" s="44" t="str" cm="1">
        <f t="array" ref="K75">IF(SUMPRODUCT(('GHG Reduction Measures'!$A$2:$A$826=A75)*('GHG Reduction Measures'!$Y$2:$Y$826="Both"))&gt;0,"Quantitative and Qualitative",
  IF(SUMPRODUCT(('GHG Reduction Measures'!$A$2:$A$826=A75)*('GHG Reduction Measures'!$Y$2:$Y$826="Quantitative"))&gt;0,
    IF(SUMPRODUCT(('GHG Reduction Measures'!$A$2:$A$826=A75)*('GHG Reduction Measures'!$Y$2:$Y$826="Qualitative"))&gt;0,"Quantitative and Qualitative","Quantitative"),
    IF(SUMPRODUCT(('GHG Reduction Measures'!$A$2:$A$826=A75)*('GHG Reduction Measures'!$Y$2:$Y$826="Qualitative"))&gt;0,"Qualitative","None")))</f>
        <v>None</v>
      </c>
      <c r="L75" s="4" t="s">
        <v>32</v>
      </c>
      <c r="M75" s="4" t="s">
        <v>32</v>
      </c>
      <c r="N75" s="4" t="s">
        <v>32</v>
      </c>
    </row>
    <row r="76" spans="1:14" s="4" customFormat="1" ht="331.5">
      <c r="A76" s="4" t="s">
        <v>303</v>
      </c>
      <c r="B76" s="16" t="s">
        <v>304</v>
      </c>
      <c r="C76" s="4" t="s">
        <v>305</v>
      </c>
      <c r="D76" s="4" t="s">
        <v>305</v>
      </c>
      <c r="E76" s="33" t="s">
        <v>2180</v>
      </c>
      <c r="F76" s="4" t="s">
        <v>2035</v>
      </c>
      <c r="G76" s="4" t="s">
        <v>2008</v>
      </c>
      <c r="H76" s="4" t="s">
        <v>2181</v>
      </c>
      <c r="I76" s="4" t="s">
        <v>2182</v>
      </c>
      <c r="J76" s="44" t="s">
        <v>425</v>
      </c>
      <c r="K76" s="44" t="str" cm="1">
        <f t="array" ref="K76">IF(SUMPRODUCT(('GHG Reduction Measures'!$A$2:$A$826=A76)*('GHG Reduction Measures'!$Y$2:$Y$826="Both"))&gt;0,"Quantitative and Qualitative",
  IF(SUMPRODUCT(('GHG Reduction Measures'!$A$2:$A$826=A76)*('GHG Reduction Measures'!$Y$2:$Y$826="Quantitative"))&gt;0,
    IF(SUMPRODUCT(('GHG Reduction Measures'!$A$2:$A$826=A76)*('GHG Reduction Measures'!$Y$2:$Y$826="Qualitative"))&gt;0,"Quantitative and Qualitative","Quantitative"),
    IF(SUMPRODUCT(('GHG Reduction Measures'!$A$2:$A$826=A76)*('GHG Reduction Measures'!$Y$2:$Y$826="Qualitative"))&gt;0,"Qualitative","None")))</f>
        <v>Qualitative</v>
      </c>
      <c r="L76" s="33" t="s">
        <v>2183</v>
      </c>
      <c r="M76" s="33" t="s">
        <v>2033</v>
      </c>
      <c r="N76" s="4" t="s">
        <v>32</v>
      </c>
    </row>
    <row r="77" spans="1:14" ht="204">
      <c r="A77" s="4" t="s">
        <v>306</v>
      </c>
      <c r="B77" s="39" t="s">
        <v>59</v>
      </c>
      <c r="C77" s="4" t="s">
        <v>308</v>
      </c>
      <c r="D77" s="33" t="s">
        <v>308</v>
      </c>
      <c r="E77" s="4" t="s">
        <v>42</v>
      </c>
      <c r="F77" s="4" t="s">
        <v>2043</v>
      </c>
      <c r="G77" s="4" t="s">
        <v>2008</v>
      </c>
      <c r="H77" s="44" t="s">
        <v>2184</v>
      </c>
      <c r="I77" s="44" t="s">
        <v>2185</v>
      </c>
      <c r="J77" s="44" t="s">
        <v>425</v>
      </c>
      <c r="K77" s="44" t="str" cm="1">
        <f t="array" ref="K77">IF(SUMPRODUCT(('GHG Reduction Measures'!$A$2:$A$826=A77)*('GHG Reduction Measures'!$Y$2:$Y$826="Both"))&gt;0,"Quantitative and Qualitative",
  IF(SUMPRODUCT(('GHG Reduction Measures'!$A$2:$A$826=A77)*('GHG Reduction Measures'!$Y$2:$Y$826="Quantitative"))&gt;0,
    IF(SUMPRODUCT(('GHG Reduction Measures'!$A$2:$A$826=A77)*('GHG Reduction Measures'!$Y$2:$Y$826="Qualitative"))&gt;0,"Quantitative and Qualitative","Quantitative"),
    IF(SUMPRODUCT(('GHG Reduction Measures'!$A$2:$A$826=A77)*('GHG Reduction Measures'!$Y$2:$Y$826="Qualitative"))&gt;0,"Qualitative","None")))</f>
        <v>Qualitative</v>
      </c>
      <c r="L77" s="4" t="s">
        <v>2186</v>
      </c>
      <c r="M77" s="4" t="s">
        <v>2187</v>
      </c>
      <c r="N77" s="4" t="s">
        <v>32</v>
      </c>
    </row>
    <row r="78" spans="1:14" s="4" customFormat="1" ht="229.5">
      <c r="A78" s="4" t="s">
        <v>309</v>
      </c>
      <c r="B78" s="16" t="s">
        <v>310</v>
      </c>
      <c r="C78" s="48" t="s">
        <v>311</v>
      </c>
      <c r="D78" s="4" t="s">
        <v>312</v>
      </c>
      <c r="E78" s="4" t="s">
        <v>42</v>
      </c>
      <c r="F78" s="4" t="s">
        <v>2035</v>
      </c>
      <c r="G78" s="4" t="s">
        <v>2137</v>
      </c>
      <c r="H78" s="4" t="s">
        <v>2188</v>
      </c>
      <c r="I78" s="4" t="s">
        <v>2017</v>
      </c>
      <c r="J78" s="44" t="s">
        <v>425</v>
      </c>
      <c r="K78" s="44" t="str" cm="1">
        <f t="array" ref="K78">IF(SUMPRODUCT(('GHG Reduction Measures'!$A$2:$A$826=A78)*('GHG Reduction Measures'!$Y$2:$Y$826="Both"))&gt;0,"Quantitative and Qualitative",
  IF(SUMPRODUCT(('GHG Reduction Measures'!$A$2:$A$826=A78)*('GHG Reduction Measures'!$Y$2:$Y$826="Quantitative"))&gt;0,
    IF(SUMPRODUCT(('GHG Reduction Measures'!$A$2:$A$826=A78)*('GHG Reduction Measures'!$Y$2:$Y$826="Qualitative"))&gt;0,"Quantitative and Qualitative","Quantitative"),
    IF(SUMPRODUCT(('GHG Reduction Measures'!$A$2:$A$826=A78)*('GHG Reduction Measures'!$Y$2:$Y$826="Qualitative"))&gt;0,"Qualitative","None")))</f>
        <v>None</v>
      </c>
      <c r="L78" s="4" t="s">
        <v>2189</v>
      </c>
      <c r="M78" s="4" t="s">
        <v>2190</v>
      </c>
      <c r="N78" s="4" t="s">
        <v>32</v>
      </c>
    </row>
    <row r="79" spans="1:14" ht="63.75">
      <c r="A79" s="4" t="s">
        <v>313</v>
      </c>
      <c r="B79" s="16" t="s">
        <v>314</v>
      </c>
      <c r="C79" s="4" t="s">
        <v>315</v>
      </c>
      <c r="D79" s="4" t="s">
        <v>315</v>
      </c>
      <c r="E79" s="4" t="s">
        <v>42</v>
      </c>
      <c r="F79" s="4" t="s">
        <v>2043</v>
      </c>
      <c r="G79" s="4" t="s">
        <v>32</v>
      </c>
      <c r="H79" s="4" t="s">
        <v>2191</v>
      </c>
      <c r="I79" s="4" t="s">
        <v>2078</v>
      </c>
      <c r="J79" s="44" t="s">
        <v>425</v>
      </c>
      <c r="K79" s="44" t="str" cm="1">
        <f t="array" ref="K79">IF(SUMPRODUCT(('GHG Reduction Measures'!$A$2:$A$826=A79)*('GHG Reduction Measures'!$Y$2:$Y$826="Both"))&gt;0,"Quantitative and Qualitative",
  IF(SUMPRODUCT(('GHG Reduction Measures'!$A$2:$A$826=A79)*('GHG Reduction Measures'!$Y$2:$Y$826="Quantitative"))&gt;0,
    IF(SUMPRODUCT(('GHG Reduction Measures'!$A$2:$A$826=A79)*('GHG Reduction Measures'!$Y$2:$Y$826="Qualitative"))&gt;0,"Quantitative and Qualitative","Quantitative"),
    IF(SUMPRODUCT(('GHG Reduction Measures'!$A$2:$A$826=A79)*('GHG Reduction Measures'!$Y$2:$Y$826="Qualitative"))&gt;0,"Qualitative","None")))</f>
        <v>Qualitative</v>
      </c>
      <c r="L79" s="42" t="s">
        <v>2192</v>
      </c>
      <c r="M79" s="42" t="s">
        <v>2026</v>
      </c>
      <c r="N79" s="4" t="s">
        <v>32</v>
      </c>
    </row>
    <row r="80" spans="1:14" ht="409.5">
      <c r="A80" s="4" t="s">
        <v>246</v>
      </c>
      <c r="B80" s="39" t="s">
        <v>247</v>
      </c>
      <c r="C80" s="4" t="s">
        <v>248</v>
      </c>
      <c r="D80" s="33" t="s">
        <v>248</v>
      </c>
      <c r="E80" s="33" t="s">
        <v>2193</v>
      </c>
      <c r="F80" s="4" t="s">
        <v>42</v>
      </c>
      <c r="G80" s="4" t="s">
        <v>2008</v>
      </c>
      <c r="H80" s="4" t="s">
        <v>2194</v>
      </c>
      <c r="I80" s="4" t="s">
        <v>2081</v>
      </c>
      <c r="J80" s="4" t="s">
        <v>490</v>
      </c>
      <c r="K80" s="44" t="str" cm="1">
        <f t="array" ref="K80">IF(SUMPRODUCT(('GHG Reduction Measures'!$A$2:$A$826=A80)*('GHG Reduction Measures'!$Y$2:$Y$826="Both"))&gt;0,"Quantitative and Qualitative",
  IF(SUMPRODUCT(('GHG Reduction Measures'!$A$2:$A$826=A80)*('GHG Reduction Measures'!$Y$2:$Y$826="Quantitative"))&gt;0,
    IF(SUMPRODUCT(('GHG Reduction Measures'!$A$2:$A$826=A80)*('GHG Reduction Measures'!$Y$2:$Y$826="Qualitative"))&gt;0,"Quantitative and Qualitative","Quantitative"),
    IF(SUMPRODUCT(('GHG Reduction Measures'!$A$2:$A$826=A80)*('GHG Reduction Measures'!$Y$2:$Y$826="Qualitative"))&gt;0,"Qualitative","None")))</f>
        <v>None</v>
      </c>
      <c r="L80" s="4" t="s">
        <v>32</v>
      </c>
      <c r="M80" s="4" t="s">
        <v>32</v>
      </c>
      <c r="N80" s="4" t="s">
        <v>32</v>
      </c>
    </row>
    <row r="81" spans="1:14" ht="255">
      <c r="A81" s="4" t="s">
        <v>329</v>
      </c>
      <c r="B81" s="16" t="s">
        <v>330</v>
      </c>
      <c r="C81" s="4" t="s">
        <v>331</v>
      </c>
      <c r="D81" s="4" t="s">
        <v>332</v>
      </c>
      <c r="E81" s="4" t="s">
        <v>42</v>
      </c>
      <c r="F81" s="4" t="s">
        <v>42</v>
      </c>
      <c r="G81" s="4" t="s">
        <v>2137</v>
      </c>
      <c r="H81" s="4" t="s">
        <v>2195</v>
      </c>
      <c r="I81" s="4" t="s">
        <v>2196</v>
      </c>
      <c r="J81" s="44" t="s">
        <v>425</v>
      </c>
      <c r="K81" s="44" t="str" cm="1">
        <f t="array" ref="K81">IF(SUMPRODUCT(('GHG Reduction Measures'!$A$2:$A$826=A81)*('GHG Reduction Measures'!$Y$2:$Y$826="Both"))&gt;0,"Quantitative and Qualitative",
  IF(SUMPRODUCT(('GHG Reduction Measures'!$A$2:$A$826=A81)*('GHG Reduction Measures'!$Y$2:$Y$826="Quantitative"))&gt;0,
    IF(SUMPRODUCT(('GHG Reduction Measures'!$A$2:$A$826=A81)*('GHG Reduction Measures'!$Y$2:$Y$826="Qualitative"))&gt;0,"Quantitative and Qualitative","Quantitative"),
    IF(SUMPRODUCT(('GHG Reduction Measures'!$A$2:$A$826=A81)*('GHG Reduction Measures'!$Y$2:$Y$826="Qualitative"))&gt;0,"Qualitative","None")))</f>
        <v>Quantitative and Qualitative</v>
      </c>
      <c r="L81" s="4" t="s">
        <v>2197</v>
      </c>
      <c r="M81" s="4" t="s">
        <v>2198</v>
      </c>
      <c r="N81" s="4" t="s">
        <v>32</v>
      </c>
    </row>
    <row r="82" spans="1:14" ht="89.25">
      <c r="A82" s="4" t="s">
        <v>324</v>
      </c>
      <c r="B82" s="16" t="s">
        <v>325</v>
      </c>
      <c r="C82" s="4" t="s">
        <v>326</v>
      </c>
      <c r="D82" s="4" t="s">
        <v>327</v>
      </c>
      <c r="E82" s="4" t="s">
        <v>42</v>
      </c>
      <c r="F82" s="4" t="s">
        <v>42</v>
      </c>
      <c r="G82" s="4" t="s">
        <v>32</v>
      </c>
      <c r="H82" s="4" t="s">
        <v>2199</v>
      </c>
      <c r="I82" s="4" t="s">
        <v>2139</v>
      </c>
      <c r="J82" s="44" t="s">
        <v>425</v>
      </c>
      <c r="K82" s="44" t="str" cm="1">
        <f t="array" ref="K82">IF(SUMPRODUCT(('GHG Reduction Measures'!$A$2:$A$826=A82)*('GHG Reduction Measures'!$Y$2:$Y$826="Both"))&gt;0,"Quantitative and Qualitative",
  IF(SUMPRODUCT(('GHG Reduction Measures'!$A$2:$A$826=A82)*('GHG Reduction Measures'!$Y$2:$Y$826="Quantitative"))&gt;0,
    IF(SUMPRODUCT(('GHG Reduction Measures'!$A$2:$A$826=A82)*('GHG Reduction Measures'!$Y$2:$Y$826="Qualitative"))&gt;0,"Quantitative and Qualitative","Quantitative"),
    IF(SUMPRODUCT(('GHG Reduction Measures'!$A$2:$A$826=A82)*('GHG Reduction Measures'!$Y$2:$Y$826="Qualitative"))&gt;0,"Qualitative","None")))</f>
        <v>Qualitative</v>
      </c>
      <c r="L82" s="46" t="s">
        <v>2200</v>
      </c>
      <c r="M82" s="46" t="s">
        <v>2201</v>
      </c>
      <c r="N82" s="4" t="s">
        <v>32</v>
      </c>
    </row>
    <row r="83" spans="1:14" ht="63.75">
      <c r="A83" s="4" t="s">
        <v>334</v>
      </c>
      <c r="B83" s="16" t="s">
        <v>335</v>
      </c>
      <c r="C83" s="4" t="s">
        <v>336</v>
      </c>
      <c r="D83" s="4" t="s">
        <v>336</v>
      </c>
      <c r="E83" s="4" t="s">
        <v>2202</v>
      </c>
      <c r="F83" s="4" t="s">
        <v>42</v>
      </c>
      <c r="G83" s="4" t="s">
        <v>32</v>
      </c>
      <c r="H83" s="4" t="s">
        <v>2203</v>
      </c>
      <c r="I83" s="4" t="s">
        <v>2204</v>
      </c>
      <c r="J83" s="44" t="s">
        <v>425</v>
      </c>
      <c r="K83" s="44" t="str" cm="1">
        <f t="array" ref="K83">IF(SUMPRODUCT(('GHG Reduction Measures'!$A$2:$A$826=A83)*('GHG Reduction Measures'!$Y$2:$Y$826="Both"))&gt;0,"Quantitative and Qualitative",
  IF(SUMPRODUCT(('GHG Reduction Measures'!$A$2:$A$826=A83)*('GHG Reduction Measures'!$Y$2:$Y$826="Quantitative"))&gt;0,
    IF(SUMPRODUCT(('GHG Reduction Measures'!$A$2:$A$826=A83)*('GHG Reduction Measures'!$Y$2:$Y$826="Qualitative"))&gt;0,"Quantitative and Qualitative","Quantitative"),
    IF(SUMPRODUCT(('GHG Reduction Measures'!$A$2:$A$826=A83)*('GHG Reduction Measures'!$Y$2:$Y$826="Qualitative"))&gt;0,"Qualitative","None")))</f>
        <v>Quantitative</v>
      </c>
      <c r="L83" s="42" t="s">
        <v>2205</v>
      </c>
      <c r="M83" s="46" t="s">
        <v>2206</v>
      </c>
      <c r="N83" s="4" t="s">
        <v>32</v>
      </c>
    </row>
    <row r="84" spans="1:14" ht="76.5">
      <c r="A84" s="4" t="s">
        <v>337</v>
      </c>
      <c r="B84" s="16" t="s">
        <v>338</v>
      </c>
      <c r="C84" s="4" t="s">
        <v>339</v>
      </c>
      <c r="D84" s="4" t="s">
        <v>340</v>
      </c>
      <c r="E84" s="4" t="s">
        <v>340</v>
      </c>
      <c r="F84" s="4" t="s">
        <v>2020</v>
      </c>
      <c r="G84" s="4" t="s">
        <v>2008</v>
      </c>
      <c r="H84" s="4" t="s">
        <v>2207</v>
      </c>
      <c r="I84" s="4" t="s">
        <v>2081</v>
      </c>
      <c r="J84" s="44" t="s">
        <v>425</v>
      </c>
      <c r="K84" s="44" t="str" cm="1">
        <f t="array" ref="K84">IF(SUMPRODUCT(('GHG Reduction Measures'!$A$2:$A$826=A84)*('GHG Reduction Measures'!$Y$2:$Y$826="Both"))&gt;0,"Quantitative and Qualitative",
  IF(SUMPRODUCT(('GHG Reduction Measures'!$A$2:$A$826=A84)*('GHG Reduction Measures'!$Y$2:$Y$826="Quantitative"))&gt;0,
    IF(SUMPRODUCT(('GHG Reduction Measures'!$A$2:$A$826=A84)*('GHG Reduction Measures'!$Y$2:$Y$826="Qualitative"))&gt;0,"Quantitative and Qualitative","Quantitative"),
    IF(SUMPRODUCT(('GHG Reduction Measures'!$A$2:$A$826=A84)*('GHG Reduction Measures'!$Y$2:$Y$826="Qualitative"))&gt;0,"Qualitative","None")))</f>
        <v>Qualitative</v>
      </c>
      <c r="L84" s="42" t="s">
        <v>2208</v>
      </c>
      <c r="M84" s="42" t="s">
        <v>2209</v>
      </c>
      <c r="N84" s="4" t="s">
        <v>32</v>
      </c>
    </row>
    <row r="85" spans="1:14" ht="75">
      <c r="A85" s="4" t="s">
        <v>344</v>
      </c>
      <c r="B85" s="27" t="s">
        <v>345</v>
      </c>
      <c r="C85" s="4" t="s">
        <v>346</v>
      </c>
      <c r="D85" s="4" t="s">
        <v>346</v>
      </c>
      <c r="E85" s="4" t="s">
        <v>346</v>
      </c>
      <c r="F85" s="4" t="s">
        <v>42</v>
      </c>
      <c r="G85" s="4" t="s">
        <v>2008</v>
      </c>
      <c r="H85" s="4" t="s">
        <v>2210</v>
      </c>
      <c r="I85" s="4" t="s">
        <v>2078</v>
      </c>
      <c r="J85" s="44" t="s">
        <v>424</v>
      </c>
      <c r="K85" s="44" t="str" cm="1">
        <f t="array" ref="K85">IF(SUMPRODUCT(('GHG Reduction Measures'!$A$2:$A$826=A85)*('GHG Reduction Measures'!$Y$2:$Y$826="Both"))&gt;0,"Quantitative and Qualitative",
  IF(SUMPRODUCT(('GHG Reduction Measures'!$A$2:$A$826=A85)*('GHG Reduction Measures'!$Y$2:$Y$826="Quantitative"))&gt;0,
    IF(SUMPRODUCT(('GHG Reduction Measures'!$A$2:$A$826=A85)*('GHG Reduction Measures'!$Y$2:$Y$826="Qualitative"))&gt;0,"Quantitative and Qualitative","Quantitative"),
    IF(SUMPRODUCT(('GHG Reduction Measures'!$A$2:$A$826=A85)*('GHG Reduction Measures'!$Y$2:$Y$826="Qualitative"))&gt;0,"Qualitative","None")))</f>
        <v>Qualitative</v>
      </c>
      <c r="L85" s="42" t="s">
        <v>2211</v>
      </c>
      <c r="M85" s="42" t="s">
        <v>2212</v>
      </c>
      <c r="N85" s="4" t="s">
        <v>32</v>
      </c>
    </row>
    <row r="86" spans="1:14" ht="76.5">
      <c r="A86" s="4" t="s">
        <v>347</v>
      </c>
      <c r="B86" s="27" t="s">
        <v>348</v>
      </c>
      <c r="C86" s="4" t="s">
        <v>349</v>
      </c>
      <c r="D86" s="4" t="s">
        <v>350</v>
      </c>
      <c r="E86" s="4" t="s">
        <v>42</v>
      </c>
      <c r="F86" s="4" t="s">
        <v>42</v>
      </c>
      <c r="G86" s="4" t="s">
        <v>32</v>
      </c>
      <c r="H86" s="4" t="s">
        <v>2213</v>
      </c>
      <c r="I86" s="4" t="s">
        <v>2078</v>
      </c>
      <c r="J86" s="44" t="s">
        <v>425</v>
      </c>
      <c r="K86" s="44" t="str" cm="1">
        <f t="array" ref="K86">IF(SUMPRODUCT(('GHG Reduction Measures'!$A$2:$A$826=A86)*('GHG Reduction Measures'!$Y$2:$Y$826="Both"))&gt;0,"Quantitative and Qualitative",
  IF(SUMPRODUCT(('GHG Reduction Measures'!$A$2:$A$826=A86)*('GHG Reduction Measures'!$Y$2:$Y$826="Quantitative"))&gt;0,
    IF(SUMPRODUCT(('GHG Reduction Measures'!$A$2:$A$826=A86)*('GHG Reduction Measures'!$Y$2:$Y$826="Qualitative"))&gt;0,"Quantitative and Qualitative","Quantitative"),
    IF(SUMPRODUCT(('GHG Reduction Measures'!$A$2:$A$826=A86)*('GHG Reduction Measures'!$Y$2:$Y$826="Qualitative"))&gt;0,"Qualitative","None")))</f>
        <v>None</v>
      </c>
      <c r="L86" s="42" t="s">
        <v>2214</v>
      </c>
      <c r="M86" s="42" t="s">
        <v>2215</v>
      </c>
      <c r="N86" s="4" t="s">
        <v>32</v>
      </c>
    </row>
    <row r="87" spans="1:14" ht="127.5">
      <c r="A87" s="4" t="s">
        <v>341</v>
      </c>
      <c r="B87" s="25" t="s">
        <v>342</v>
      </c>
      <c r="C87" s="4" t="s">
        <v>343</v>
      </c>
      <c r="D87" s="4" t="s">
        <v>343</v>
      </c>
      <c r="E87" s="4" t="s">
        <v>1606</v>
      </c>
      <c r="F87" s="4" t="s">
        <v>42</v>
      </c>
      <c r="G87" s="4" t="s">
        <v>32</v>
      </c>
      <c r="H87" s="4" t="s">
        <v>2216</v>
      </c>
      <c r="I87" s="4" t="s">
        <v>2217</v>
      </c>
      <c r="J87" s="44" t="s">
        <v>425</v>
      </c>
      <c r="K87" s="44" t="str" cm="1">
        <f t="array" ref="K87">IF(SUMPRODUCT(('GHG Reduction Measures'!$A$2:$A$826=A87)*('GHG Reduction Measures'!$Y$2:$Y$826="Both"))&gt;0,"Quantitative and Qualitative",
  IF(SUMPRODUCT(('GHG Reduction Measures'!$A$2:$A$826=A87)*('GHG Reduction Measures'!$Y$2:$Y$826="Quantitative"))&gt;0,
    IF(SUMPRODUCT(('GHG Reduction Measures'!$A$2:$A$826=A87)*('GHG Reduction Measures'!$Y$2:$Y$826="Qualitative"))&gt;0,"Quantitative and Qualitative","Quantitative"),
    IF(SUMPRODUCT(('GHG Reduction Measures'!$A$2:$A$826=A87)*('GHG Reduction Measures'!$Y$2:$Y$826="Qualitative"))&gt;0,"Qualitative","None")))</f>
        <v>None</v>
      </c>
      <c r="L87" s="4" t="s">
        <v>32</v>
      </c>
      <c r="M87" s="4" t="s">
        <v>2218</v>
      </c>
      <c r="N87" s="4" t="s">
        <v>2128</v>
      </c>
    </row>
    <row r="88" spans="1:14" ht="127.5">
      <c r="A88" s="4" t="s">
        <v>352</v>
      </c>
      <c r="B88" s="24" t="s">
        <v>353</v>
      </c>
      <c r="C88" s="4" t="s">
        <v>354</v>
      </c>
      <c r="D88" s="4" t="s">
        <v>354</v>
      </c>
      <c r="E88" s="4" t="s">
        <v>42</v>
      </c>
      <c r="F88" s="4" t="s">
        <v>42</v>
      </c>
      <c r="G88" s="4" t="s">
        <v>2008</v>
      </c>
      <c r="H88" s="4" t="s">
        <v>2219</v>
      </c>
      <c r="I88" s="4" t="s">
        <v>2078</v>
      </c>
      <c r="J88" s="44" t="s">
        <v>424</v>
      </c>
      <c r="K88" s="44" t="str" cm="1">
        <f t="array" ref="K88">IF(SUMPRODUCT(('GHG Reduction Measures'!$A$2:$A$826=A88)*('GHG Reduction Measures'!$Y$2:$Y$826="Both"))&gt;0,"Quantitative and Qualitative",
  IF(SUMPRODUCT(('GHG Reduction Measures'!$A$2:$A$826=A88)*('GHG Reduction Measures'!$Y$2:$Y$826="Quantitative"))&gt;0,
    IF(SUMPRODUCT(('GHG Reduction Measures'!$A$2:$A$826=A88)*('GHG Reduction Measures'!$Y$2:$Y$826="Qualitative"))&gt;0,"Quantitative and Qualitative","Quantitative"),
    IF(SUMPRODUCT(('GHG Reduction Measures'!$A$2:$A$826=A88)*('GHG Reduction Measures'!$Y$2:$Y$826="Qualitative"))&gt;0,"Qualitative","None")))</f>
        <v>Quantitative</v>
      </c>
      <c r="L88" s="4" t="s">
        <v>32</v>
      </c>
      <c r="M88" s="4" t="s">
        <v>2038</v>
      </c>
      <c r="N88" s="4" t="s">
        <v>32</v>
      </c>
    </row>
    <row r="89" spans="1:14" ht="102">
      <c r="A89" s="4" t="s">
        <v>356</v>
      </c>
      <c r="B89" s="16" t="s">
        <v>357</v>
      </c>
      <c r="C89" s="4" t="s">
        <v>358</v>
      </c>
      <c r="D89" s="4" t="s">
        <v>358</v>
      </c>
      <c r="E89" s="4" t="s">
        <v>42</v>
      </c>
      <c r="F89" s="4" t="s">
        <v>42</v>
      </c>
      <c r="G89" s="4" t="s">
        <v>2008</v>
      </c>
      <c r="H89" s="4" t="s">
        <v>2220</v>
      </c>
      <c r="I89" s="4" t="s">
        <v>2040</v>
      </c>
      <c r="J89" s="44" t="s">
        <v>425</v>
      </c>
      <c r="K89" s="44" t="str" cm="1">
        <f t="array" ref="K89">IF(SUMPRODUCT(('GHG Reduction Measures'!$A$2:$A$826=A89)*('GHG Reduction Measures'!$Y$2:$Y$826="Both"))&gt;0,"Quantitative and Qualitative",
  IF(SUMPRODUCT(('GHG Reduction Measures'!$A$2:$A$826=A89)*('GHG Reduction Measures'!$Y$2:$Y$826="Quantitative"))&gt;0,
    IF(SUMPRODUCT(('GHG Reduction Measures'!$A$2:$A$826=A89)*('GHG Reduction Measures'!$Y$2:$Y$826="Qualitative"))&gt;0,"Quantitative and Qualitative","Quantitative"),
    IF(SUMPRODUCT(('GHG Reduction Measures'!$A$2:$A$826=A89)*('GHG Reduction Measures'!$Y$2:$Y$826="Qualitative"))&gt;0,"Qualitative","None")))</f>
        <v>None</v>
      </c>
      <c r="L89" s="4" t="s">
        <v>2221</v>
      </c>
      <c r="M89" s="4" t="s">
        <v>2222</v>
      </c>
      <c r="N89" s="4" t="s">
        <v>32</v>
      </c>
    </row>
    <row r="90" spans="1:14" ht="89.25">
      <c r="A90" s="4" t="s">
        <v>359</v>
      </c>
      <c r="B90" s="16" t="s">
        <v>360</v>
      </c>
      <c r="C90" s="4" t="s">
        <v>361</v>
      </c>
      <c r="D90" s="4" t="s">
        <v>361</v>
      </c>
      <c r="E90" s="4" t="s">
        <v>42</v>
      </c>
      <c r="F90" s="4" t="s">
        <v>42</v>
      </c>
      <c r="G90" s="4" t="s">
        <v>32</v>
      </c>
      <c r="H90" s="4" t="s">
        <v>2223</v>
      </c>
      <c r="I90" s="4" t="s">
        <v>2011</v>
      </c>
      <c r="J90" s="44" t="s">
        <v>425</v>
      </c>
      <c r="K90" s="44" t="str" cm="1">
        <f t="array" ref="K90">IF(SUMPRODUCT(('GHG Reduction Measures'!$A$2:$A$826=A90)*('GHG Reduction Measures'!$Y$2:$Y$826="Both"))&gt;0,"Quantitative and Qualitative",
  IF(SUMPRODUCT(('GHG Reduction Measures'!$A$2:$A$826=A90)*('GHG Reduction Measures'!$Y$2:$Y$826="Quantitative"))&gt;0,
    IF(SUMPRODUCT(('GHG Reduction Measures'!$A$2:$A$826=A90)*('GHG Reduction Measures'!$Y$2:$Y$826="Qualitative"))&gt;0,"Quantitative and Qualitative","Quantitative"),
    IF(SUMPRODUCT(('GHG Reduction Measures'!$A$2:$A$826=A90)*('GHG Reduction Measures'!$Y$2:$Y$826="Qualitative"))&gt;0,"Qualitative","None")))</f>
        <v>Quantitative</v>
      </c>
      <c r="L90" s="4" t="s">
        <v>2224</v>
      </c>
      <c r="M90" s="4" t="s">
        <v>2225</v>
      </c>
      <c r="N90" s="4" t="s">
        <v>2128</v>
      </c>
    </row>
    <row r="91" spans="1:14" ht="114.75">
      <c r="A91" s="4" t="s">
        <v>366</v>
      </c>
      <c r="B91" s="16" t="s">
        <v>367</v>
      </c>
      <c r="C91" s="4" t="s">
        <v>368</v>
      </c>
      <c r="D91" s="33" t="s">
        <v>368</v>
      </c>
      <c r="E91" s="4" t="s">
        <v>42</v>
      </c>
      <c r="F91" s="4" t="s">
        <v>42</v>
      </c>
      <c r="G91" s="4" t="s">
        <v>2008</v>
      </c>
      <c r="H91" s="4" t="s">
        <v>2226</v>
      </c>
      <c r="I91" s="4" t="s">
        <v>2011</v>
      </c>
      <c r="J91" s="44" t="s">
        <v>425</v>
      </c>
      <c r="K91" s="44" t="str" cm="1">
        <f t="array" ref="K91">IF(SUMPRODUCT(('GHG Reduction Measures'!$A$2:$A$826=A91)*('GHG Reduction Measures'!$Y$2:$Y$826="Both"))&gt;0,"Quantitative and Qualitative",
  IF(SUMPRODUCT(('GHG Reduction Measures'!$A$2:$A$826=A91)*('GHG Reduction Measures'!$Y$2:$Y$826="Quantitative"))&gt;0,
    IF(SUMPRODUCT(('GHG Reduction Measures'!$A$2:$A$826=A91)*('GHG Reduction Measures'!$Y$2:$Y$826="Qualitative"))&gt;0,"Quantitative and Qualitative","Quantitative"),
    IF(SUMPRODUCT(('GHG Reduction Measures'!$A$2:$A$826=A91)*('GHG Reduction Measures'!$Y$2:$Y$826="Qualitative"))&gt;0,"Qualitative","None")))</f>
        <v>None</v>
      </c>
      <c r="L91" s="4" t="s">
        <v>2227</v>
      </c>
      <c r="M91" s="4" t="s">
        <v>2228</v>
      </c>
      <c r="N91" s="4" t="s">
        <v>32</v>
      </c>
    </row>
    <row r="92" spans="1:14" ht="63.75">
      <c r="A92" s="4" t="s">
        <v>363</v>
      </c>
      <c r="B92" s="16" t="s">
        <v>364</v>
      </c>
      <c r="C92" s="4" t="s">
        <v>365</v>
      </c>
      <c r="D92" s="4" t="s">
        <v>365</v>
      </c>
      <c r="E92" s="4" t="s">
        <v>365</v>
      </c>
      <c r="F92" s="4" t="s">
        <v>42</v>
      </c>
      <c r="G92" s="4" t="s">
        <v>32</v>
      </c>
      <c r="H92" s="4" t="s">
        <v>2229</v>
      </c>
      <c r="I92" s="4" t="s">
        <v>2011</v>
      </c>
      <c r="J92" s="44" t="s">
        <v>425</v>
      </c>
      <c r="K92" s="44" t="str" cm="1">
        <f t="array" ref="K92">IF(SUMPRODUCT(('GHG Reduction Measures'!$A$2:$A$826=A92)*('GHG Reduction Measures'!$Y$2:$Y$826="Both"))&gt;0,"Quantitative and Qualitative",
  IF(SUMPRODUCT(('GHG Reduction Measures'!$A$2:$A$826=A92)*('GHG Reduction Measures'!$Y$2:$Y$826="Quantitative"))&gt;0,
    IF(SUMPRODUCT(('GHG Reduction Measures'!$A$2:$A$826=A92)*('GHG Reduction Measures'!$Y$2:$Y$826="Qualitative"))&gt;0,"Quantitative and Qualitative","Quantitative"),
    IF(SUMPRODUCT(('GHG Reduction Measures'!$A$2:$A$826=A92)*('GHG Reduction Measures'!$Y$2:$Y$826="Qualitative"))&gt;0,"Qualitative","None")))</f>
        <v>None</v>
      </c>
      <c r="L92" s="42" t="s">
        <v>2230</v>
      </c>
      <c r="M92" s="42" t="s">
        <v>2231</v>
      </c>
      <c r="N92" s="4" t="s">
        <v>32</v>
      </c>
    </row>
    <row r="93" spans="1:14" ht="63.75">
      <c r="A93" s="4" t="s">
        <v>372</v>
      </c>
      <c r="B93" s="16" t="s">
        <v>373</v>
      </c>
      <c r="C93" s="4" t="s">
        <v>343</v>
      </c>
      <c r="D93" s="4" t="s">
        <v>343</v>
      </c>
      <c r="E93" s="4" t="s">
        <v>1639</v>
      </c>
      <c r="F93" s="4" t="s">
        <v>42</v>
      </c>
      <c r="G93" s="4" t="s">
        <v>32</v>
      </c>
      <c r="H93" s="4" t="s">
        <v>2232</v>
      </c>
      <c r="I93" s="4" t="s">
        <v>2125</v>
      </c>
      <c r="J93" s="44" t="s">
        <v>425</v>
      </c>
      <c r="K93" s="44" t="str" cm="1">
        <f t="array" ref="K93">IF(SUMPRODUCT(('GHG Reduction Measures'!$A$2:$A$826=A93)*('GHG Reduction Measures'!$Y$2:$Y$826="Both"))&gt;0,"Quantitative and Qualitative",
  IF(SUMPRODUCT(('GHG Reduction Measures'!$A$2:$A$826=A93)*('GHG Reduction Measures'!$Y$2:$Y$826="Quantitative"))&gt;0,
    IF(SUMPRODUCT(('GHG Reduction Measures'!$A$2:$A$826=A93)*('GHG Reduction Measures'!$Y$2:$Y$826="Qualitative"))&gt;0,"Quantitative and Qualitative","Quantitative"),
    IF(SUMPRODUCT(('GHG Reduction Measures'!$A$2:$A$826=A93)*('GHG Reduction Measures'!$Y$2:$Y$826="Qualitative"))&gt;0,"Qualitative","None")))</f>
        <v>None</v>
      </c>
      <c r="L93" s="4" t="s">
        <v>32</v>
      </c>
      <c r="M93" s="4" t="s">
        <v>2233</v>
      </c>
      <c r="N93" s="4" t="s">
        <v>2128</v>
      </c>
    </row>
    <row r="94" spans="1:14" ht="229.5">
      <c r="A94" s="4" t="s">
        <v>369</v>
      </c>
      <c r="B94" s="16" t="s">
        <v>370</v>
      </c>
      <c r="C94" s="4" t="s">
        <v>371</v>
      </c>
      <c r="D94" s="4" t="s">
        <v>371</v>
      </c>
      <c r="E94" s="4" t="s">
        <v>371</v>
      </c>
      <c r="F94" s="4" t="s">
        <v>2234</v>
      </c>
      <c r="G94" s="4" t="s">
        <v>2008</v>
      </c>
      <c r="H94" s="4" t="s">
        <v>2235</v>
      </c>
      <c r="I94" s="4" t="s">
        <v>2236</v>
      </c>
      <c r="J94" s="44" t="s">
        <v>425</v>
      </c>
      <c r="K94" s="44" t="str" cm="1">
        <f t="array" ref="K94">IF(SUMPRODUCT(('GHG Reduction Measures'!$A$2:$A$826=A94)*('GHG Reduction Measures'!$Y$2:$Y$826="Both"))&gt;0,"Quantitative and Qualitative",
  IF(SUMPRODUCT(('GHG Reduction Measures'!$A$2:$A$826=A94)*('GHG Reduction Measures'!$Y$2:$Y$826="Quantitative"))&gt;0,
    IF(SUMPRODUCT(('GHG Reduction Measures'!$A$2:$A$826=A94)*('GHG Reduction Measures'!$Y$2:$Y$826="Qualitative"))&gt;0,"Quantitative and Qualitative","Quantitative"),
    IF(SUMPRODUCT(('GHG Reduction Measures'!$A$2:$A$826=A94)*('GHG Reduction Measures'!$Y$2:$Y$826="Qualitative"))&gt;0,"Qualitative","None")))</f>
        <v>None</v>
      </c>
      <c r="L94" s="42" t="s">
        <v>2237</v>
      </c>
      <c r="M94" s="42" t="s">
        <v>2238</v>
      </c>
      <c r="N94" s="33" t="s">
        <v>42</v>
      </c>
    </row>
    <row r="95" spans="1:14" ht="51">
      <c r="A95" s="4" t="s">
        <v>287</v>
      </c>
      <c r="B95" s="24" t="s">
        <v>288</v>
      </c>
      <c r="C95" s="52" t="s">
        <v>289</v>
      </c>
      <c r="D95" s="4" t="s">
        <v>289</v>
      </c>
      <c r="E95" s="4" t="s">
        <v>42</v>
      </c>
      <c r="F95" s="4" t="s">
        <v>42</v>
      </c>
      <c r="G95" s="4" t="s">
        <v>2137</v>
      </c>
      <c r="H95" s="4" t="s">
        <v>42</v>
      </c>
      <c r="I95" s="4" t="s">
        <v>32</v>
      </c>
      <c r="J95" s="44" t="s">
        <v>424</v>
      </c>
      <c r="K95" s="44" t="str" cm="1">
        <f t="array" ref="K95">IF(SUMPRODUCT(('GHG Reduction Measures'!$A$2:$A$826=A95)*('GHG Reduction Measures'!$Y$2:$Y$826="Both"))&gt;0,"Quantitative and Qualitative",
  IF(SUMPRODUCT(('GHG Reduction Measures'!$A$2:$A$826=A95)*('GHG Reduction Measures'!$Y$2:$Y$826="Quantitative"))&gt;0,
    IF(SUMPRODUCT(('GHG Reduction Measures'!$A$2:$A$826=A95)*('GHG Reduction Measures'!$Y$2:$Y$826="Qualitative"))&gt;0,"Quantitative and Qualitative","Quantitative"),
    IF(SUMPRODUCT(('GHG Reduction Measures'!$A$2:$A$826=A95)*('GHG Reduction Measures'!$Y$2:$Y$826="Qualitative"))&gt;0,"Qualitative","None")))</f>
        <v>Qualitative</v>
      </c>
      <c r="L95" s="4" t="s">
        <v>2239</v>
      </c>
      <c r="M95" s="4" t="s">
        <v>2240</v>
      </c>
      <c r="N95" s="4" t="s">
        <v>42</v>
      </c>
    </row>
    <row r="96" spans="1:14" ht="51">
      <c r="A96" s="4" t="s">
        <v>283</v>
      </c>
      <c r="B96" s="16" t="s">
        <v>284</v>
      </c>
      <c r="C96" s="4" t="s">
        <v>285</v>
      </c>
      <c r="D96" s="4" t="s">
        <v>285</v>
      </c>
      <c r="E96" s="4" t="s">
        <v>42</v>
      </c>
      <c r="F96" s="4" t="s">
        <v>42</v>
      </c>
      <c r="G96" s="4" t="s">
        <v>32</v>
      </c>
      <c r="H96" s="4" t="s">
        <v>42</v>
      </c>
      <c r="I96" s="4" t="s">
        <v>32</v>
      </c>
      <c r="J96" s="44" t="s">
        <v>425</v>
      </c>
      <c r="K96" s="44" t="str" cm="1">
        <f t="array" ref="K96">IF(SUMPRODUCT(('GHG Reduction Measures'!$A$2:$A$826=A96)*('GHG Reduction Measures'!$Y$2:$Y$826="Both"))&gt;0,"Quantitative and Qualitative",
  IF(SUMPRODUCT(('GHG Reduction Measures'!$A$2:$A$826=A96)*('GHG Reduction Measures'!$Y$2:$Y$826="Quantitative"))&gt;0,
    IF(SUMPRODUCT(('GHG Reduction Measures'!$A$2:$A$826=A96)*('GHG Reduction Measures'!$Y$2:$Y$826="Qualitative"))&gt;0,"Quantitative and Qualitative","Quantitative"),
    IF(SUMPRODUCT(('GHG Reduction Measures'!$A$2:$A$826=A96)*('GHG Reduction Measures'!$Y$2:$Y$826="Qualitative"))&gt;0,"Qualitative","None")))</f>
        <v>Quantitative</v>
      </c>
      <c r="L96" s="4" t="s">
        <v>32</v>
      </c>
      <c r="M96" s="4" t="s">
        <v>2131</v>
      </c>
      <c r="N96" s="4" t="s">
        <v>42</v>
      </c>
    </row>
    <row r="97" spans="1:14" ht="89.25">
      <c r="A97" s="4" t="s">
        <v>374</v>
      </c>
      <c r="B97" s="16" t="s">
        <v>373</v>
      </c>
      <c r="C97" s="4" t="s">
        <v>343</v>
      </c>
      <c r="D97" s="4" t="s">
        <v>343</v>
      </c>
      <c r="E97" s="4" t="s">
        <v>2241</v>
      </c>
      <c r="F97" s="4" t="s">
        <v>42</v>
      </c>
      <c r="G97" s="4" t="s">
        <v>32</v>
      </c>
      <c r="H97" s="4" t="s">
        <v>2242</v>
      </c>
      <c r="I97" s="4" t="s">
        <v>2139</v>
      </c>
      <c r="J97" s="44" t="s">
        <v>425</v>
      </c>
      <c r="K97" s="44" t="str" cm="1">
        <f t="array" ref="K97">IF(SUMPRODUCT(('GHG Reduction Measures'!$A$2:$A$826=A97)*('GHG Reduction Measures'!$Y$2:$Y$826="Both"))&gt;0,"Quantitative and Qualitative",
  IF(SUMPRODUCT(('GHG Reduction Measures'!$A$2:$A$826=A97)*('GHG Reduction Measures'!$Y$2:$Y$826="Quantitative"))&gt;0,
    IF(SUMPRODUCT(('GHG Reduction Measures'!$A$2:$A$826=A97)*('GHG Reduction Measures'!$Y$2:$Y$826="Qualitative"))&gt;0,"Quantitative and Qualitative","Quantitative"),
    IF(SUMPRODUCT(('GHG Reduction Measures'!$A$2:$A$826=A97)*('GHG Reduction Measures'!$Y$2:$Y$826="Qualitative"))&gt;0,"Qualitative","None")))</f>
        <v>None</v>
      </c>
      <c r="L97" s="4" t="s">
        <v>32</v>
      </c>
      <c r="M97" s="4" t="s">
        <v>2243</v>
      </c>
      <c r="N97" s="4" t="s">
        <v>2128</v>
      </c>
    </row>
    <row r="98" spans="1:14" ht="63.75">
      <c r="A98" s="4" t="s">
        <v>375</v>
      </c>
      <c r="B98" s="16" t="s">
        <v>373</v>
      </c>
      <c r="C98" s="4" t="s">
        <v>343</v>
      </c>
      <c r="D98" s="4" t="s">
        <v>343</v>
      </c>
      <c r="E98" s="4" t="s">
        <v>1650</v>
      </c>
      <c r="F98" s="4" t="s">
        <v>42</v>
      </c>
      <c r="G98" s="4" t="s">
        <v>32</v>
      </c>
      <c r="H98" s="4" t="s">
        <v>2244</v>
      </c>
      <c r="I98" s="4" t="s">
        <v>2154</v>
      </c>
      <c r="J98" s="44" t="s">
        <v>425</v>
      </c>
      <c r="K98" s="44" t="str" cm="1">
        <f t="array" ref="K98">IF(SUMPRODUCT(('GHG Reduction Measures'!$A$2:$A$826=A98)*('GHG Reduction Measures'!$Y$2:$Y$826="Both"))&gt;0,"Quantitative and Qualitative",
  IF(SUMPRODUCT(('GHG Reduction Measures'!$A$2:$A$826=A98)*('GHG Reduction Measures'!$Y$2:$Y$826="Quantitative"))&gt;0,
    IF(SUMPRODUCT(('GHG Reduction Measures'!$A$2:$A$826=A98)*('GHG Reduction Measures'!$Y$2:$Y$826="Qualitative"))&gt;0,"Quantitative and Qualitative","Quantitative"),
    IF(SUMPRODUCT(('GHG Reduction Measures'!$A$2:$A$826=A98)*('GHG Reduction Measures'!$Y$2:$Y$826="Qualitative"))&gt;0,"Qualitative","None")))</f>
        <v>None</v>
      </c>
      <c r="L98" s="4" t="s">
        <v>32</v>
      </c>
      <c r="M98" s="4" t="s">
        <v>2245</v>
      </c>
      <c r="N98" s="4" t="s">
        <v>2128</v>
      </c>
    </row>
    <row r="99" spans="1:14" ht="165.75">
      <c r="A99" s="4" t="s">
        <v>376</v>
      </c>
      <c r="B99" s="16" t="s">
        <v>373</v>
      </c>
      <c r="C99" s="4" t="s">
        <v>343</v>
      </c>
      <c r="D99" s="4" t="s">
        <v>343</v>
      </c>
      <c r="E99" s="4" t="s">
        <v>1656</v>
      </c>
      <c r="F99" s="4" t="s">
        <v>42</v>
      </c>
      <c r="G99" s="4" t="s">
        <v>32</v>
      </c>
      <c r="H99" s="4" t="s">
        <v>2246</v>
      </c>
      <c r="I99" s="4" t="s">
        <v>2017</v>
      </c>
      <c r="J99" s="44" t="s">
        <v>425</v>
      </c>
      <c r="K99" s="44" t="str" cm="1">
        <f t="array" ref="K99">IF(SUMPRODUCT(('GHG Reduction Measures'!$A$2:$A$826=A99)*('GHG Reduction Measures'!$Y$2:$Y$826="Both"))&gt;0,"Quantitative and Qualitative",
  IF(SUMPRODUCT(('GHG Reduction Measures'!$A$2:$A$826=A99)*('GHG Reduction Measures'!$Y$2:$Y$826="Quantitative"))&gt;0,
    IF(SUMPRODUCT(('GHG Reduction Measures'!$A$2:$A$826=A99)*('GHG Reduction Measures'!$Y$2:$Y$826="Qualitative"))&gt;0,"Quantitative and Qualitative","Quantitative"),
    IF(SUMPRODUCT(('GHG Reduction Measures'!$A$2:$A$826=A99)*('GHG Reduction Measures'!$Y$2:$Y$826="Qualitative"))&gt;0,"Qualitative","None")))</f>
        <v>None</v>
      </c>
      <c r="L99" s="4" t="s">
        <v>32</v>
      </c>
      <c r="M99" s="4" t="s">
        <v>2247</v>
      </c>
      <c r="N99" s="4" t="s">
        <v>2128</v>
      </c>
    </row>
    <row r="100" spans="1:14" ht="102">
      <c r="A100" s="4" t="s">
        <v>377</v>
      </c>
      <c r="B100" s="16" t="s">
        <v>373</v>
      </c>
      <c r="C100" s="4" t="s">
        <v>343</v>
      </c>
      <c r="D100" s="4" t="s">
        <v>343</v>
      </c>
      <c r="E100" s="4" t="s">
        <v>1664</v>
      </c>
      <c r="F100" s="4" t="s">
        <v>42</v>
      </c>
      <c r="G100" s="4" t="s">
        <v>32</v>
      </c>
      <c r="H100" s="4" t="s">
        <v>2248</v>
      </c>
      <c r="I100" s="4" t="s">
        <v>2011</v>
      </c>
      <c r="J100" s="44" t="s">
        <v>425</v>
      </c>
      <c r="K100" s="44" t="str" cm="1">
        <f t="array" ref="K100">IF(SUMPRODUCT(('GHG Reduction Measures'!$A$2:$A$826=A100)*('GHG Reduction Measures'!$Y$2:$Y$826="Both"))&gt;0,"Quantitative and Qualitative",
  IF(SUMPRODUCT(('GHG Reduction Measures'!$A$2:$A$826=A100)*('GHG Reduction Measures'!$Y$2:$Y$826="Quantitative"))&gt;0,
    IF(SUMPRODUCT(('GHG Reduction Measures'!$A$2:$A$826=A100)*('GHG Reduction Measures'!$Y$2:$Y$826="Qualitative"))&gt;0,"Quantitative and Qualitative","Quantitative"),
    IF(SUMPRODUCT(('GHG Reduction Measures'!$A$2:$A$826=A100)*('GHG Reduction Measures'!$Y$2:$Y$826="Qualitative"))&gt;0,"Qualitative","None")))</f>
        <v>None</v>
      </c>
      <c r="L100" s="4" t="s">
        <v>32</v>
      </c>
      <c r="M100" s="4" t="s">
        <v>2243</v>
      </c>
      <c r="N100" s="4" t="s">
        <v>2128</v>
      </c>
    </row>
    <row r="101" spans="1:14" ht="60">
      <c r="A101" s="4" t="s">
        <v>317</v>
      </c>
      <c r="B101" s="39" t="s">
        <v>318</v>
      </c>
      <c r="C101" s="4" t="s">
        <v>319</v>
      </c>
      <c r="D101" s="4" t="s">
        <v>320</v>
      </c>
      <c r="E101" s="33" t="s">
        <v>316</v>
      </c>
      <c r="F101" s="4" t="s">
        <v>42</v>
      </c>
      <c r="G101" s="4" t="s">
        <v>32</v>
      </c>
      <c r="H101" s="4" t="s">
        <v>32</v>
      </c>
      <c r="I101" s="4" t="s">
        <v>32</v>
      </c>
      <c r="J101" s="44" t="s">
        <v>425</v>
      </c>
      <c r="K101" s="44" t="str" cm="1">
        <f t="array" ref="K101">IF(SUMPRODUCT(('GHG Reduction Measures'!$A$2:$A$826=A101)*('GHG Reduction Measures'!$Y$2:$Y$826="Both"))&gt;0,"Quantitative and Qualitative",
  IF(SUMPRODUCT(('GHG Reduction Measures'!$A$2:$A$826=A101)*('GHG Reduction Measures'!$Y$2:$Y$826="Quantitative"))&gt;0,
    IF(SUMPRODUCT(('GHG Reduction Measures'!$A$2:$A$826=A101)*('GHG Reduction Measures'!$Y$2:$Y$826="Qualitative"))&gt;0,"Quantitative and Qualitative","Quantitative"),
    IF(SUMPRODUCT(('GHG Reduction Measures'!$A$2:$A$826=A101)*('GHG Reduction Measures'!$Y$2:$Y$826="Qualitative"))&gt;0,"Qualitative","None")))</f>
        <v>Qualitative</v>
      </c>
      <c r="L101" s="4" t="s">
        <v>32</v>
      </c>
      <c r="M101" s="4" t="s">
        <v>2249</v>
      </c>
      <c r="N101" s="4" t="s">
        <v>32</v>
      </c>
    </row>
    <row r="102" spans="1:14" ht="60">
      <c r="A102" s="4" t="s">
        <v>317</v>
      </c>
      <c r="B102" s="39" t="s">
        <v>318</v>
      </c>
      <c r="C102" s="4" t="s">
        <v>319</v>
      </c>
      <c r="D102" s="4" t="s">
        <v>320</v>
      </c>
      <c r="E102" s="33" t="s">
        <v>1673</v>
      </c>
      <c r="F102" s="4" t="s">
        <v>42</v>
      </c>
      <c r="G102" s="4" t="s">
        <v>32</v>
      </c>
      <c r="H102" s="4" t="s">
        <v>32</v>
      </c>
      <c r="I102" s="4" t="s">
        <v>32</v>
      </c>
      <c r="J102" s="44" t="s">
        <v>425</v>
      </c>
      <c r="K102" s="44" t="str" cm="1">
        <f t="array" ref="K102">IF(SUMPRODUCT(('GHG Reduction Measures'!$A$2:$A$826=A102)*('GHG Reduction Measures'!$Y$2:$Y$826="Both"))&gt;0,"Quantitative and Qualitative",
  IF(SUMPRODUCT(('GHG Reduction Measures'!$A$2:$A$826=A102)*('GHG Reduction Measures'!$Y$2:$Y$826="Quantitative"))&gt;0,
    IF(SUMPRODUCT(('GHG Reduction Measures'!$A$2:$A$826=A102)*('GHG Reduction Measures'!$Y$2:$Y$826="Qualitative"))&gt;0,"Quantitative and Qualitative","Quantitative"),
    IF(SUMPRODUCT(('GHG Reduction Measures'!$A$2:$A$826=A102)*('GHG Reduction Measures'!$Y$2:$Y$826="Qualitative"))&gt;0,"Qualitative","None")))</f>
        <v>Qualitative</v>
      </c>
      <c r="L102" s="4" t="s">
        <v>32</v>
      </c>
      <c r="M102" s="4" t="s">
        <v>2249</v>
      </c>
      <c r="N102" s="4" t="s">
        <v>32</v>
      </c>
    </row>
    <row r="103" spans="1:14" ht="60">
      <c r="A103" s="4" t="s">
        <v>317</v>
      </c>
      <c r="B103" s="39" t="s">
        <v>318</v>
      </c>
      <c r="C103" s="4" t="s">
        <v>319</v>
      </c>
      <c r="D103" s="4" t="s">
        <v>320</v>
      </c>
      <c r="E103" s="33" t="s">
        <v>322</v>
      </c>
      <c r="F103" s="4" t="s">
        <v>42</v>
      </c>
      <c r="G103" s="4" t="s">
        <v>32</v>
      </c>
      <c r="H103" s="4" t="s">
        <v>32</v>
      </c>
      <c r="I103" s="4" t="s">
        <v>32</v>
      </c>
      <c r="J103" s="44" t="s">
        <v>425</v>
      </c>
      <c r="K103" s="44" t="str" cm="1">
        <f t="array" ref="K103">IF(SUMPRODUCT(('GHG Reduction Measures'!$A$2:$A$826=A103)*('GHG Reduction Measures'!$Y$2:$Y$826="Both"))&gt;0,"Quantitative and Qualitative",
  IF(SUMPRODUCT(('GHG Reduction Measures'!$A$2:$A$826=A103)*('GHG Reduction Measures'!$Y$2:$Y$826="Quantitative"))&gt;0,
    IF(SUMPRODUCT(('GHG Reduction Measures'!$A$2:$A$826=A103)*('GHG Reduction Measures'!$Y$2:$Y$826="Qualitative"))&gt;0,"Quantitative and Qualitative","Quantitative"),
    IF(SUMPRODUCT(('GHG Reduction Measures'!$A$2:$A$826=A103)*('GHG Reduction Measures'!$Y$2:$Y$826="Qualitative"))&gt;0,"Qualitative","None")))</f>
        <v>Qualitative</v>
      </c>
      <c r="L103" s="4" t="s">
        <v>32</v>
      </c>
      <c r="M103" s="4" t="s">
        <v>2249</v>
      </c>
      <c r="N103" s="4" t="s">
        <v>32</v>
      </c>
    </row>
    <row r="104" spans="1:14" ht="60">
      <c r="A104" s="4" t="s">
        <v>317</v>
      </c>
      <c r="B104" s="39" t="s">
        <v>318</v>
      </c>
      <c r="C104" s="4" t="s">
        <v>319</v>
      </c>
      <c r="D104" s="4" t="s">
        <v>320</v>
      </c>
      <c r="E104" s="33" t="s">
        <v>1686</v>
      </c>
      <c r="F104" s="4" t="s">
        <v>42</v>
      </c>
      <c r="G104" s="4" t="s">
        <v>32</v>
      </c>
      <c r="H104" s="4" t="s">
        <v>32</v>
      </c>
      <c r="I104" s="4" t="s">
        <v>32</v>
      </c>
      <c r="J104" s="44" t="s">
        <v>425</v>
      </c>
      <c r="K104" s="44" t="str" cm="1">
        <f t="array" ref="K104">IF(SUMPRODUCT(('GHG Reduction Measures'!$A$2:$A$826=A104)*('GHG Reduction Measures'!$Y$2:$Y$826="Both"))&gt;0,"Quantitative and Qualitative",
  IF(SUMPRODUCT(('GHG Reduction Measures'!$A$2:$A$826=A104)*('GHG Reduction Measures'!$Y$2:$Y$826="Quantitative"))&gt;0,
    IF(SUMPRODUCT(('GHG Reduction Measures'!$A$2:$A$826=A104)*('GHG Reduction Measures'!$Y$2:$Y$826="Qualitative"))&gt;0,"Quantitative and Qualitative","Quantitative"),
    IF(SUMPRODUCT(('GHG Reduction Measures'!$A$2:$A$826=A104)*('GHG Reduction Measures'!$Y$2:$Y$826="Qualitative"))&gt;0,"Qualitative","None")))</f>
        <v>Qualitative</v>
      </c>
      <c r="L104" s="4" t="s">
        <v>32</v>
      </c>
      <c r="M104" s="4" t="s">
        <v>2249</v>
      </c>
      <c r="N104" s="4" t="s">
        <v>32</v>
      </c>
    </row>
    <row r="105" spans="1:14" ht="216.75">
      <c r="A105" s="4" t="s">
        <v>378</v>
      </c>
      <c r="B105" s="27" t="s">
        <v>379</v>
      </c>
      <c r="C105" s="4" t="s">
        <v>380</v>
      </c>
      <c r="D105" s="4" t="s">
        <v>380</v>
      </c>
      <c r="E105" s="4" t="s">
        <v>380</v>
      </c>
      <c r="F105" s="4" t="s">
        <v>42</v>
      </c>
      <c r="G105" s="4" t="s">
        <v>32</v>
      </c>
      <c r="H105" s="4" t="s">
        <v>2250</v>
      </c>
      <c r="I105" s="4" t="s">
        <v>2251</v>
      </c>
      <c r="J105" s="4" t="s">
        <v>490</v>
      </c>
      <c r="K105" s="44" t="str" cm="1">
        <f t="array" ref="K105">IF(SUMPRODUCT(('GHG Reduction Measures'!$A$2:$A$826=A105)*('GHG Reduction Measures'!$Y$2:$Y$826="Both"))&gt;0,"Quantitative and Qualitative",
  IF(SUMPRODUCT(('GHG Reduction Measures'!$A$2:$A$826=A105)*('GHG Reduction Measures'!$Y$2:$Y$826="Quantitative"))&gt;0,
    IF(SUMPRODUCT(('GHG Reduction Measures'!$A$2:$A$826=A105)*('GHG Reduction Measures'!$Y$2:$Y$826="Qualitative"))&gt;0,"Quantitative and Qualitative","Quantitative"),
    IF(SUMPRODUCT(('GHG Reduction Measures'!$A$2:$A$826=A105)*('GHG Reduction Measures'!$Y$2:$Y$826="Qualitative"))&gt;0,"Qualitative","None")))</f>
        <v>Qualitative</v>
      </c>
      <c r="L105" s="4" t="s">
        <v>2173</v>
      </c>
      <c r="M105" s="4" t="s">
        <v>2045</v>
      </c>
      <c r="N105" s="4" t="s">
        <v>32</v>
      </c>
    </row>
    <row r="106" spans="1:14" ht="51">
      <c r="A106" s="4" t="s">
        <v>381</v>
      </c>
      <c r="B106" s="16" t="s">
        <v>382</v>
      </c>
      <c r="C106" s="4" t="s">
        <v>383</v>
      </c>
      <c r="D106" s="33" t="s">
        <v>383</v>
      </c>
      <c r="E106" s="4" t="s">
        <v>42</v>
      </c>
      <c r="F106" s="4" t="s">
        <v>42</v>
      </c>
      <c r="G106" s="4" t="s">
        <v>32</v>
      </c>
      <c r="H106" s="4" t="s">
        <v>32</v>
      </c>
      <c r="I106" s="4" t="s">
        <v>32</v>
      </c>
      <c r="J106" s="44" t="s">
        <v>425</v>
      </c>
      <c r="K106" s="44" t="str" cm="1">
        <f t="array" ref="K106">IF(SUMPRODUCT(('GHG Reduction Measures'!$A$2:$A$826=A106)*('GHG Reduction Measures'!$Y$2:$Y$826="Both"))&gt;0,"Quantitative and Qualitative",
  IF(SUMPRODUCT(('GHG Reduction Measures'!$A$2:$A$826=A106)*('GHG Reduction Measures'!$Y$2:$Y$826="Quantitative"))&gt;0,
    IF(SUMPRODUCT(('GHG Reduction Measures'!$A$2:$A$826=A106)*('GHG Reduction Measures'!$Y$2:$Y$826="Qualitative"))&gt;0,"Quantitative and Qualitative","Quantitative"),
    IF(SUMPRODUCT(('GHG Reduction Measures'!$A$2:$A$826=A106)*('GHG Reduction Measures'!$Y$2:$Y$826="Qualitative"))&gt;0,"Qualitative","None")))</f>
        <v>Qualitative</v>
      </c>
      <c r="L106" s="4" t="s">
        <v>32</v>
      </c>
      <c r="M106" s="4" t="s">
        <v>2252</v>
      </c>
      <c r="N106" s="4" t="s">
        <v>32</v>
      </c>
    </row>
    <row r="107" spans="1:14" ht="191.25">
      <c r="A107" s="4" t="s">
        <v>385</v>
      </c>
      <c r="B107" s="16" t="s">
        <v>386</v>
      </c>
      <c r="C107" s="4" t="s">
        <v>387</v>
      </c>
      <c r="D107" s="4" t="s">
        <v>387</v>
      </c>
      <c r="E107" s="4" t="s">
        <v>42</v>
      </c>
      <c r="F107" s="4" t="s">
        <v>42</v>
      </c>
      <c r="G107" s="4" t="s">
        <v>2008</v>
      </c>
      <c r="H107" s="4" t="s">
        <v>2253</v>
      </c>
      <c r="I107" s="4" t="s">
        <v>2081</v>
      </c>
      <c r="J107" s="44" t="s">
        <v>425</v>
      </c>
      <c r="K107" s="44" t="str" cm="1">
        <f t="array" ref="K107">IF(SUMPRODUCT(('GHG Reduction Measures'!$A$2:$A$826=A107)*('GHG Reduction Measures'!$Y$2:$Y$826="Both"))&gt;0,"Quantitative and Qualitative",
  IF(SUMPRODUCT(('GHG Reduction Measures'!$A$2:$A$826=A107)*('GHG Reduction Measures'!$Y$2:$Y$826="Quantitative"))&gt;0,
    IF(SUMPRODUCT(('GHG Reduction Measures'!$A$2:$A$826=A107)*('GHG Reduction Measures'!$Y$2:$Y$826="Qualitative"))&gt;0,"Quantitative and Qualitative","Quantitative"),
    IF(SUMPRODUCT(('GHG Reduction Measures'!$A$2:$A$826=A107)*('GHG Reduction Measures'!$Y$2:$Y$826="Qualitative"))&gt;0,"Qualitative","None")))</f>
        <v>None</v>
      </c>
      <c r="L107" s="4" t="s">
        <v>2254</v>
      </c>
      <c r="M107" s="4" t="s">
        <v>2255</v>
      </c>
      <c r="N107" s="4" t="s">
        <v>32</v>
      </c>
    </row>
    <row r="108" spans="1:14" ht="89.25">
      <c r="A108" s="4" t="s">
        <v>388</v>
      </c>
      <c r="B108" s="4" t="s">
        <v>389</v>
      </c>
      <c r="C108" s="4" t="s">
        <v>390</v>
      </c>
      <c r="D108" s="4" t="s">
        <v>391</v>
      </c>
      <c r="E108" s="4" t="s">
        <v>2256</v>
      </c>
      <c r="F108" s="4" t="s">
        <v>2035</v>
      </c>
      <c r="G108" s="4" t="s">
        <v>2008</v>
      </c>
      <c r="H108" s="4" t="s">
        <v>2257</v>
      </c>
      <c r="I108" s="4" t="s">
        <v>2011</v>
      </c>
      <c r="J108" s="44" t="s">
        <v>425</v>
      </c>
      <c r="K108" s="44" t="str" cm="1">
        <f t="array" ref="K108">IF(SUMPRODUCT(('GHG Reduction Measures'!$A$2:$A$826=A108)*('GHG Reduction Measures'!$Y$2:$Y$826="Both"))&gt;0,"Quantitative and Qualitative",
  IF(SUMPRODUCT(('GHG Reduction Measures'!$A$2:$A$826=A108)*('GHG Reduction Measures'!$Y$2:$Y$826="Quantitative"))&gt;0,
    IF(SUMPRODUCT(('GHG Reduction Measures'!$A$2:$A$826=A108)*('GHG Reduction Measures'!$Y$2:$Y$826="Qualitative"))&gt;0,"Quantitative and Qualitative","Quantitative"),
    IF(SUMPRODUCT(('GHG Reduction Measures'!$A$2:$A$826=A108)*('GHG Reduction Measures'!$Y$2:$Y$826="Qualitative"))&gt;0,"Qualitative","None")))</f>
        <v>None</v>
      </c>
      <c r="L108" s="33" t="s">
        <v>2112</v>
      </c>
      <c r="M108" s="33" t="s">
        <v>2258</v>
      </c>
      <c r="N108" s="4" t="s">
        <v>32</v>
      </c>
    </row>
    <row r="109" spans="1:14" ht="63.75">
      <c r="A109" s="4" t="s">
        <v>246</v>
      </c>
      <c r="B109" s="39" t="s">
        <v>247</v>
      </c>
      <c r="C109" s="4" t="s">
        <v>248</v>
      </c>
      <c r="D109" s="33" t="s">
        <v>248</v>
      </c>
      <c r="E109" s="4" t="s">
        <v>392</v>
      </c>
      <c r="F109" s="4" t="s">
        <v>42</v>
      </c>
      <c r="G109" s="4" t="s">
        <v>2008</v>
      </c>
      <c r="H109" s="4" t="s">
        <v>32</v>
      </c>
      <c r="I109" s="4" t="s">
        <v>32</v>
      </c>
      <c r="J109" s="4" t="s">
        <v>490</v>
      </c>
      <c r="K109" s="44" t="str" cm="1">
        <f t="array" ref="K109">IF(SUMPRODUCT(('GHG Reduction Measures'!$A$2:$A$826=A109)*('GHG Reduction Measures'!$Y$2:$Y$826="Both"))&gt;0,"Quantitative and Qualitative",
  IF(SUMPRODUCT(('GHG Reduction Measures'!$A$2:$A$826=A109)*('GHG Reduction Measures'!$Y$2:$Y$826="Quantitative"))&gt;0,
    IF(SUMPRODUCT(('GHG Reduction Measures'!$A$2:$A$826=A109)*('GHG Reduction Measures'!$Y$2:$Y$826="Qualitative"))&gt;0,"Quantitative and Qualitative","Quantitative"),
    IF(SUMPRODUCT(('GHG Reduction Measures'!$A$2:$A$826=A109)*('GHG Reduction Measures'!$Y$2:$Y$826="Qualitative"))&gt;0,"Qualitative","None")))</f>
        <v>None</v>
      </c>
      <c r="L109" s="4" t="s">
        <v>32</v>
      </c>
      <c r="M109" s="22" t="s">
        <v>2259</v>
      </c>
      <c r="N109" s="4" t="s">
        <v>32</v>
      </c>
    </row>
    <row r="110" spans="1:14" ht="409.5">
      <c r="A110" s="4" t="s">
        <v>143</v>
      </c>
      <c r="B110" s="27" t="s">
        <v>2260</v>
      </c>
      <c r="C110" s="4" t="s">
        <v>145</v>
      </c>
      <c r="D110" s="4" t="s">
        <v>146</v>
      </c>
      <c r="E110" s="4" t="s">
        <v>2261</v>
      </c>
      <c r="F110" s="4" t="s">
        <v>42</v>
      </c>
      <c r="G110" s="4" t="s">
        <v>2137</v>
      </c>
      <c r="H110" s="4" t="s">
        <v>2262</v>
      </c>
      <c r="I110" s="4" t="s">
        <v>2081</v>
      </c>
      <c r="J110" s="44" t="s">
        <v>425</v>
      </c>
      <c r="K110" s="44" t="str" cm="1">
        <f t="array" ref="K110">IF(SUMPRODUCT(('GHG Reduction Measures'!$A$2:$A$826=A110)*('GHG Reduction Measures'!$Y$2:$Y$826="Both"))&gt;0,"Quantitative and Qualitative",
  IF(SUMPRODUCT(('GHG Reduction Measures'!$A$2:$A$826=A110)*('GHG Reduction Measures'!$Y$2:$Y$826="Quantitative"))&gt;0,
    IF(SUMPRODUCT(('GHG Reduction Measures'!$A$2:$A$826=A110)*('GHG Reduction Measures'!$Y$2:$Y$826="Qualitative"))&gt;0,"Quantitative and Qualitative","Quantitative"),
    IF(SUMPRODUCT(('GHG Reduction Measures'!$A$2:$A$826=A110)*('GHG Reduction Measures'!$Y$2:$Y$826="Qualitative"))&gt;0,"Qualitative","None")))</f>
        <v>Qualitative</v>
      </c>
      <c r="L110" s="4" t="s">
        <v>2263</v>
      </c>
      <c r="M110" s="4" t="s">
        <v>2264</v>
      </c>
      <c r="N110" s="4" t="s">
        <v>32</v>
      </c>
    </row>
    <row r="111" spans="1:14" ht="76.5">
      <c r="A111" s="4" t="s">
        <v>393</v>
      </c>
      <c r="B111" s="16" t="s">
        <v>394</v>
      </c>
      <c r="C111" s="4" t="s">
        <v>395</v>
      </c>
      <c r="D111" s="4" t="s">
        <v>395</v>
      </c>
      <c r="E111" s="4" t="s">
        <v>42</v>
      </c>
      <c r="F111" s="4" t="s">
        <v>2035</v>
      </c>
      <c r="G111" s="4" t="s">
        <v>2008</v>
      </c>
      <c r="H111" s="4" t="s">
        <v>2265</v>
      </c>
      <c r="I111" s="4" t="s">
        <v>2078</v>
      </c>
      <c r="J111" s="44" t="s">
        <v>425</v>
      </c>
      <c r="K111" s="44" t="str" cm="1">
        <f t="array" ref="K111">IF(SUMPRODUCT(('GHG Reduction Measures'!$A$2:$A$826=A111)*('GHG Reduction Measures'!$Y$2:$Y$826="Both"))&gt;0,"Quantitative and Qualitative",
  IF(SUMPRODUCT(('GHG Reduction Measures'!$A$2:$A$826=A111)*('GHG Reduction Measures'!$Y$2:$Y$826="Quantitative"))&gt;0,
    IF(SUMPRODUCT(('GHG Reduction Measures'!$A$2:$A$826=A111)*('GHG Reduction Measures'!$Y$2:$Y$826="Qualitative"))&gt;0,"Quantitative and Qualitative","Quantitative"),
    IF(SUMPRODUCT(('GHG Reduction Measures'!$A$2:$A$826=A111)*('GHG Reduction Measures'!$Y$2:$Y$826="Qualitative"))&gt;0,"Qualitative","None")))</f>
        <v>None</v>
      </c>
      <c r="L111" s="4" t="s">
        <v>2266</v>
      </c>
      <c r="M111" s="4" t="s">
        <v>2267</v>
      </c>
      <c r="N111" s="4" t="s">
        <v>32</v>
      </c>
    </row>
    <row r="292" spans="2:9" ht="13.5">
      <c r="B292" s="13"/>
      <c r="H292" s="15"/>
      <c r="I292" s="15"/>
    </row>
  </sheetData>
  <autoFilter ref="A2:N2" xr:uid="{34F08401-1E85-4E6C-9092-D8456DB8AD91}"/>
  <mergeCells count="12">
    <mergeCell ref="M1:M2"/>
    <mergeCell ref="J1:J2"/>
    <mergeCell ref="K1:K2"/>
    <mergeCell ref="N1:N2"/>
    <mergeCell ref="H1:I1"/>
    <mergeCell ref="G1:G2"/>
    <mergeCell ref="L1:L2"/>
    <mergeCell ref="E1:E2"/>
    <mergeCell ref="A1:A2"/>
    <mergeCell ref="B1:B2"/>
    <mergeCell ref="C1:C2"/>
    <mergeCell ref="D1:D2"/>
  </mergeCells>
  <phoneticPr fontId="12" type="noConversion"/>
  <dataValidations count="1">
    <dataValidation type="list" allowBlank="1" showInputMessage="1" showErrorMessage="1" sqref="N3:N20 N97:N1048576 N22:N93" xr:uid="{FBD44D52-22FB-4720-83C4-44B33B3AF2B8}">
      <formula1>#REF!</formula1>
    </dataValidation>
  </dataValidations>
  <hyperlinks>
    <hyperlink ref="B6" r:id="rId1" xr:uid="{6AE04E66-7D7A-4CD9-BFEF-62A1877C0CE8}"/>
    <hyperlink ref="B7" r:id="rId2" display="https://www.epa.gov/system/files/documents/2024-04/nisqually-indian-tribe-pcap.pdf" xr:uid="{C5A2737A-2E66-4984-9951-97992241B390}"/>
    <hyperlink ref="B8" r:id="rId3" xr:uid="{CDB64B31-2FFE-43B6-9D33-5C3269EDE58E}"/>
    <hyperlink ref="B9" r:id="rId4" display="https://www.epa.gov/system/files/documents/2024-04/fallon-paiute-shoshone-tribe-pcap.pdf" xr:uid="{33928107-A538-4B8C-9CD8-65C20F104B8D}"/>
    <hyperlink ref="B10" r:id="rId5" display="https://www.epa.gov/system/files/documents/2024-04/tulalip-tribes-pcap.pdf" xr:uid="{F756B08F-455E-46CE-ACB6-E01692A8DF6C}"/>
    <hyperlink ref="B11" r:id="rId6" display="https://www.epa.gov/system/files/documents/2024-04/nez-perce-tribe-pcap.pdf" xr:uid="{8C321D60-A495-43EB-ADE6-2F796563942D}"/>
    <hyperlink ref="B13" r:id="rId7" xr:uid="{4A11E81F-64A9-4CE0-B359-9C711B83FBC9}"/>
    <hyperlink ref="B14" r:id="rId8" display="https://www.epa.gov/system/files/documents/2024-03/samish-indian-nation-priority-climate-action-plan.pdf" xr:uid="{A7693FF9-35EE-4D9E-8F62-45A372678DF7}"/>
    <hyperlink ref="B15" r:id="rId9" xr:uid="{8A8FD6EB-A56D-4D29-A4D5-8FB8614EF5B1}"/>
    <hyperlink ref="B16" r:id="rId10" xr:uid="{1B20496F-F9C7-47DE-AF40-871235A8B65D}"/>
    <hyperlink ref="B18" r:id="rId11" xr:uid="{BFCF6350-15AB-4A57-9955-22B931D71C19}"/>
    <hyperlink ref="B21" r:id="rId12" display="https://www.epa.gov/system/files/documents/2024-04/portgamblesklallamtribe-pcap.pdf" xr:uid="{C499E706-F509-4D44-A5EE-D2D603197427}"/>
    <hyperlink ref="B22" r:id="rId13" xr:uid="{E67B8FC1-D023-4ABC-9321-443D4B4D7F77}"/>
    <hyperlink ref="B23" r:id="rId14" xr:uid="{65D8E47F-D231-420E-8711-572673C60514}"/>
    <hyperlink ref="B24" r:id="rId15" display="https://www.epa.gov/system/files/documents/2024-04/the-suquamish-tribe-pcap.pdf" xr:uid="{7A7A55E4-1BDB-4F73-82A8-E4F2BD138FF1}"/>
    <hyperlink ref="B25" r:id="rId16" display="https://www.epa.gov/system/files/documents/2024-03/jamestownsklallamcprg-pcap.pdf" xr:uid="{7FC333DC-C6CC-4D04-A99D-9A3C5C7F469C}"/>
    <hyperlink ref="B26" r:id="rId17" xr:uid="{3DD06998-E697-4A03-808F-E6B96AD97A66}"/>
    <hyperlink ref="B27" r:id="rId18" display="https://www.epa.gov/system/files/documents/2024-04/chickaloon-village-traditional-council-pcap.pdf" xr:uid="{09036D25-5699-49AC-934B-192F0D9EFBD4}"/>
    <hyperlink ref="B28" r:id="rId19" xr:uid="{A181F50D-62DB-486E-9987-DC6745E401CC}"/>
    <hyperlink ref="B35" r:id="rId20" xr:uid="{A2359DFA-4557-4285-8182-C82F5152D108}"/>
    <hyperlink ref="B37" r:id="rId21" xr:uid="{33D5A55C-971F-4863-A260-11AB09CB42D7}"/>
    <hyperlink ref="B40" r:id="rId22" xr:uid="{694400D0-C3C8-493D-A9B7-5B8FEBE5467F}"/>
    <hyperlink ref="B39" r:id="rId23" xr:uid="{11997E5B-1277-4DC4-A7E5-FE502B7E273A}"/>
    <hyperlink ref="B49" r:id="rId24" xr:uid="{507C4986-4544-465A-BF8A-44D90EE42E1C}"/>
    <hyperlink ref="B54" r:id="rId25" display="https://www.epa.gov/system/files/documents/2024-04/salt-river-pima-maricopa-indian-community-pcap.pdf" xr:uid="{95C016F5-20B4-422F-9774-5FE3F66A8191}"/>
    <hyperlink ref="B33" r:id="rId26" xr:uid="{50B1D2C4-B0B4-44E6-8E56-E55918660A94}"/>
    <hyperlink ref="B62" r:id="rId27" xr:uid="{49A988D4-4104-4801-BE24-C7DAC66A490D}"/>
    <hyperlink ref="B63" r:id="rId28" xr:uid="{F6AF24B0-73FD-4166-B0D0-620A2CC651F2}"/>
    <hyperlink ref="B64" r:id="rId29" xr:uid="{DFBF861E-6F86-4CE6-97A8-286B712C90CC}"/>
    <hyperlink ref="B65" r:id="rId30" xr:uid="{3C1CE8FF-8D3B-4525-BFB0-ED3D60E075C3}"/>
    <hyperlink ref="B69" r:id="rId31" xr:uid="{228A7696-9297-4049-B379-334D1083251B}"/>
    <hyperlink ref="B70" r:id="rId32" xr:uid="{1608367E-0BF6-4F5C-960D-E349180DD410}"/>
    <hyperlink ref="B55" r:id="rId33" xr:uid="{ECDD167D-3AF3-43CE-BAEC-5CB0E36052A9}"/>
    <hyperlink ref="B72" r:id="rId34" xr:uid="{AD46A80E-2952-4F98-A4E1-E63766B1ABEC}"/>
    <hyperlink ref="B78" r:id="rId35" xr:uid="{E924E5C1-C5A9-4879-A2F0-BC7972481487}"/>
    <hyperlink ref="B79" r:id="rId36" xr:uid="{1246B2C3-EEA1-4CEB-8F34-92616101A004}"/>
    <hyperlink ref="B81" r:id="rId37" xr:uid="{963A97BE-3477-4066-97D2-1CC4F6B5EE63}"/>
    <hyperlink ref="B82" r:id="rId38" xr:uid="{7C843451-B09F-403B-A179-7258DF0B1AF7}"/>
    <hyperlink ref="B85" r:id="rId39" xr:uid="{D722F6AC-F01E-48A0-AECA-82563084D9CE}"/>
    <hyperlink ref="B86" r:id="rId40" xr:uid="{0A414D41-7730-43D2-8C39-FFF9FDE289AA}"/>
    <hyperlink ref="B87" r:id="rId41" xr:uid="{933BFF73-34AD-4800-B439-F30DB75C679C}"/>
    <hyperlink ref="B89" r:id="rId42" xr:uid="{E97703F4-83ED-478C-AB7B-99B9EEC61740}"/>
    <hyperlink ref="B90" r:id="rId43" xr:uid="{ED6B6AFC-3399-4DC7-8661-392201E34FCB}"/>
    <hyperlink ref="B20" r:id="rId44" display="https://www.epa.gov/system/files/documents/2024-04/tejon-tribe-pcap.pdf" xr:uid="{71F741A1-05EA-48B7-BDE4-834D67E8B071}"/>
    <hyperlink ref="B12" r:id="rId45" xr:uid="{30B53F41-106F-4150-90BC-6BA3CA193140}"/>
    <hyperlink ref="B91" r:id="rId46" xr:uid="{20DF2C04-C79E-4907-953F-D33D0B75A2ED}"/>
    <hyperlink ref="B88" r:id="rId47" xr:uid="{4F3F914B-C015-446E-8017-38F67F39E9A7}"/>
    <hyperlink ref="B83" r:id="rId48" xr:uid="{56474C30-6085-426F-9320-54D37FD8045A}"/>
    <hyperlink ref="B92" r:id="rId49" xr:uid="{A37D3A65-3E85-4E1C-AD65-DF9A28FE83B7}"/>
    <hyperlink ref="B93" r:id="rId50" xr:uid="{E8C74EA2-FF44-4F49-ADC6-6C96F71C1C7A}"/>
    <hyperlink ref="B94" r:id="rId51" xr:uid="{77FF059A-50CD-4439-9171-ABBCC8E12095}"/>
    <hyperlink ref="B95" r:id="rId52" xr:uid="{51708ED0-F161-4567-B3A2-D41EF88DFB78}"/>
    <hyperlink ref="B96" r:id="rId53" xr:uid="{A8EAD34E-AC7D-409E-AC2E-ED71359F51D7}"/>
    <hyperlink ref="B97" r:id="rId54" xr:uid="{528883A4-AB79-4E74-B6E4-CCDADF6A94C6}"/>
    <hyperlink ref="B98" r:id="rId55" xr:uid="{2D2DBA41-CA94-44E8-826D-CE2F8ED71D76}"/>
    <hyperlink ref="B99" r:id="rId56" xr:uid="{684AD86A-F05D-413B-8481-0B430F04A063}"/>
    <hyperlink ref="B100" r:id="rId57" xr:uid="{66CA8262-7EB0-495F-A585-764CB8DC3EC4}"/>
    <hyperlink ref="B105" r:id="rId58" xr:uid="{88605909-BA66-4E57-99B9-0E8A92B82DCD}"/>
    <hyperlink ref="B106" r:id="rId59" xr:uid="{CE7309C7-9D0D-4E86-B1B8-63E9D83BE91B}"/>
    <hyperlink ref="B107" r:id="rId60" xr:uid="{91B4BA43-8DB4-45E9-972E-A79AC243E923}"/>
    <hyperlink ref="B17" r:id="rId61" xr:uid="{3A3BD40F-39CD-43E7-83B5-FE4C58FA10EA}"/>
    <hyperlink ref="B48" r:id="rId62" xr:uid="{D316748B-730E-4CF9-810E-773E3C88A991}"/>
    <hyperlink ref="B71" r:id="rId63" xr:uid="{FDD591EA-32DA-4A79-A1EF-E2E5CE8D3556}"/>
    <hyperlink ref="B66" r:id="rId64" xr:uid="{59A827D9-E9A2-44EE-B5E4-DABC630C6C79}"/>
    <hyperlink ref="B67" r:id="rId65" xr:uid="{7C2AE9A7-A48A-47A9-AD83-8F2E8D5A81E7}"/>
    <hyperlink ref="B68" r:id="rId66" xr:uid="{93ED3EC2-1334-4084-8963-C43081356104}"/>
    <hyperlink ref="B36" r:id="rId67" xr:uid="{AB87BFDC-E185-4B40-8CDE-ECB84512B4F8}"/>
    <hyperlink ref="B111" r:id="rId68" xr:uid="{948D2C7F-09EF-48CE-9550-94DEFA565F63}"/>
    <hyperlink ref="B38" r:id="rId69" xr:uid="{40E2048C-62CF-4F31-A81D-2725B6D830C9}"/>
    <hyperlink ref="B47" r:id="rId70" xr:uid="{086E36EC-BF40-4E94-8D20-47DB55810CB5}"/>
    <hyperlink ref="B110" r:id="rId71" xr:uid="{F7952EB6-05E1-4002-9E14-4FC3B822A307}"/>
  </hyperlinks>
  <pageMargins left="0.7" right="0.7" top="0.75" bottom="0.75" header="0.3" footer="0.3"/>
  <pageSetup orientation="portrait" r:id="rId72"/>
  <extLst>
    <ext xmlns:x14="http://schemas.microsoft.com/office/spreadsheetml/2009/9/main" uri="{CCE6A557-97BC-4b89-ADB6-D9C93CAAB3DF}">
      <x14:dataValidations xmlns:xm="http://schemas.microsoft.com/office/excel/2006/main" count="3">
        <x14:dataValidation type="list" allowBlank="1" showInputMessage="1" showErrorMessage="1" xr:uid="{7ED12045-04D8-4590-A05C-FCF5FB510732}">
          <x14:formula1>
            <xm:f>Lists!$T$2:$T$5</xm:f>
          </x14:formula1>
          <xm:sqref>K293:K1048576 J3:J1048576</xm:sqref>
        </x14:dataValidation>
        <x14:dataValidation type="list" allowBlank="1" showInputMessage="1" showErrorMessage="1" xr:uid="{896482BC-B81E-4CD6-9ED8-858BB05E87CB}">
          <x14:formula1>
            <xm:f>Lists!$H$2:$H$89</xm:f>
          </x14:formula1>
          <xm:sqref>D3:D6 D27 D25 D22:D23 E85 D16:D18 D13:D14 D8:D11 C56 D41:D48 D38:D39 D109:D111 C58 D80:D93 D20 C92 E92 C94:E94 D77:D78 D55:D61 D29:D31 C30 D95:D107 D71:D73</xm:sqref>
        </x14:dataValidation>
        <x14:dataValidation type="list" allowBlank="1" showInputMessage="1" showErrorMessage="1" xr:uid="{B57881FE-C503-4AFE-BAAE-98B4003B2C9E}">
          <x14:formula1>
            <xm:f>Lists!$H$2:$H$151</xm:f>
          </x14:formula1>
          <xm:sqref>D19 D62:D70 D12 D28 D292 D49:D54 D15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A88FF-91F3-48CE-B5E6-870F0AD2BA50}">
  <sheetPr>
    <tabColor theme="9" tint="0.79998168889431442"/>
  </sheetPr>
  <dimension ref="A1:K291"/>
  <sheetViews>
    <sheetView workbookViewId="0">
      <pane ySplit="1" topLeftCell="A2" activePane="bottomLeft" state="frozen"/>
      <selection pane="bottomLeft" activeCell="A2" sqref="A2"/>
    </sheetView>
  </sheetViews>
  <sheetFormatPr defaultRowHeight="15"/>
  <cols>
    <col min="1" max="2" width="20.85546875" style="26" customWidth="1"/>
    <col min="3" max="3" width="12.7109375" style="26" customWidth="1"/>
    <col min="4" max="4" width="12.42578125" style="26" customWidth="1"/>
    <col min="5" max="5" width="16.140625" style="26" customWidth="1"/>
    <col min="6" max="6" width="14.42578125" style="4" customWidth="1"/>
    <col min="7" max="7" width="11.85546875" style="4" customWidth="1"/>
    <col min="8" max="8" width="13.5703125" style="4" customWidth="1"/>
    <col min="9" max="9" width="13.42578125" style="4" customWidth="1"/>
    <col min="10" max="10" width="14.140625" style="4" customWidth="1"/>
    <col min="11" max="11" width="13.85546875" style="4" customWidth="1"/>
  </cols>
  <sheetData>
    <row r="1" spans="1:11" ht="51">
      <c r="A1" s="1" t="s">
        <v>2</v>
      </c>
      <c r="B1" s="1" t="s">
        <v>3</v>
      </c>
      <c r="C1" s="1" t="s">
        <v>6</v>
      </c>
      <c r="D1" s="1" t="s">
        <v>7</v>
      </c>
      <c r="E1" s="1" t="s">
        <v>8</v>
      </c>
      <c r="F1" s="28" t="s">
        <v>2268</v>
      </c>
      <c r="G1" s="28" t="s">
        <v>2269</v>
      </c>
      <c r="H1" s="28" t="s">
        <v>415</v>
      </c>
      <c r="I1" s="28" t="s">
        <v>2270</v>
      </c>
      <c r="J1" s="28" t="s">
        <v>2271</v>
      </c>
      <c r="K1" s="28" t="s">
        <v>2272</v>
      </c>
    </row>
    <row r="2" spans="1:11" ht="63.75">
      <c r="A2" s="4" t="s">
        <v>27</v>
      </c>
      <c r="B2" s="16" t="s">
        <v>28</v>
      </c>
      <c r="C2" s="4" t="s">
        <v>29</v>
      </c>
      <c r="D2" s="4" t="s">
        <v>30</v>
      </c>
      <c r="E2" s="33" t="s">
        <v>417</v>
      </c>
      <c r="F2" s="44" t="s">
        <v>425</v>
      </c>
      <c r="G2" s="44" t="s">
        <v>42</v>
      </c>
      <c r="H2" s="44" t="s">
        <v>2137</v>
      </c>
      <c r="I2" s="44" t="s">
        <v>42</v>
      </c>
      <c r="J2" s="44" t="s">
        <v>2137</v>
      </c>
      <c r="K2" s="44" t="s">
        <v>42</v>
      </c>
    </row>
    <row r="3" spans="1:11" ht="63.75">
      <c r="A3" s="4" t="s">
        <v>27</v>
      </c>
      <c r="B3" s="16" t="s">
        <v>28</v>
      </c>
      <c r="C3" s="4" t="s">
        <v>36</v>
      </c>
      <c r="D3" s="4" t="s">
        <v>30</v>
      </c>
      <c r="E3" s="4" t="s">
        <v>37</v>
      </c>
      <c r="F3" s="44" t="s">
        <v>425</v>
      </c>
      <c r="G3" s="4" t="s">
        <v>42</v>
      </c>
      <c r="H3" s="4" t="s">
        <v>2137</v>
      </c>
      <c r="I3" s="4" t="s">
        <v>42</v>
      </c>
      <c r="J3" s="4" t="s">
        <v>2137</v>
      </c>
      <c r="K3" s="4" t="s">
        <v>42</v>
      </c>
    </row>
    <row r="4" spans="1:11" ht="102">
      <c r="A4" s="4" t="s">
        <v>38</v>
      </c>
      <c r="B4" s="16" t="s">
        <v>39</v>
      </c>
      <c r="C4" s="4" t="s">
        <v>40</v>
      </c>
      <c r="D4" s="33" t="s">
        <v>41</v>
      </c>
      <c r="E4" s="4" t="s">
        <v>42</v>
      </c>
      <c r="F4" s="4" t="s">
        <v>446</v>
      </c>
      <c r="G4" s="4" t="s">
        <v>2273</v>
      </c>
      <c r="H4" s="4" t="s">
        <v>446</v>
      </c>
      <c r="I4" s="4" t="s">
        <v>2273</v>
      </c>
      <c r="J4" s="4" t="s">
        <v>2137</v>
      </c>
      <c r="K4" s="4" t="s">
        <v>42</v>
      </c>
    </row>
    <row r="5" spans="1:11" ht="51">
      <c r="A5" s="4" t="s">
        <v>45</v>
      </c>
      <c r="B5" s="16" t="s">
        <v>46</v>
      </c>
      <c r="C5" s="4" t="s">
        <v>47</v>
      </c>
      <c r="D5" s="4" t="s">
        <v>48</v>
      </c>
      <c r="E5" s="4" t="s">
        <v>42</v>
      </c>
      <c r="F5" s="44" t="s">
        <v>425</v>
      </c>
      <c r="G5" s="4" t="s">
        <v>42</v>
      </c>
      <c r="H5" s="4" t="s">
        <v>2137</v>
      </c>
      <c r="I5" s="4" t="s">
        <v>42</v>
      </c>
      <c r="J5" s="4" t="s">
        <v>2008</v>
      </c>
      <c r="K5" s="4" t="s">
        <v>419</v>
      </c>
    </row>
    <row r="6" spans="1:11" ht="51">
      <c r="A6" s="4" t="s">
        <v>50</v>
      </c>
      <c r="B6" s="39" t="s">
        <v>2015</v>
      </c>
      <c r="C6" s="4" t="s">
        <v>52</v>
      </c>
      <c r="D6" s="4" t="s">
        <v>52</v>
      </c>
      <c r="E6" s="4" t="s">
        <v>42</v>
      </c>
      <c r="F6" s="44" t="s">
        <v>425</v>
      </c>
      <c r="G6" s="4" t="s">
        <v>42</v>
      </c>
      <c r="H6" s="4" t="s">
        <v>2137</v>
      </c>
      <c r="I6" s="4" t="s">
        <v>42</v>
      </c>
      <c r="J6" s="4" t="s">
        <v>2137</v>
      </c>
      <c r="K6" s="4" t="s">
        <v>42</v>
      </c>
    </row>
    <row r="7" spans="1:11" ht="63.75">
      <c r="A7" s="4" t="s">
        <v>54</v>
      </c>
      <c r="B7" s="16" t="s">
        <v>55</v>
      </c>
      <c r="C7" s="4" t="s">
        <v>56</v>
      </c>
      <c r="D7" s="4" t="s">
        <v>57</v>
      </c>
      <c r="E7" s="4" t="s">
        <v>42</v>
      </c>
      <c r="F7" s="44" t="s">
        <v>425</v>
      </c>
      <c r="G7" s="4" t="s">
        <v>42</v>
      </c>
      <c r="H7" s="4" t="s">
        <v>2137</v>
      </c>
      <c r="I7" s="4" t="s">
        <v>42</v>
      </c>
      <c r="J7" s="4" t="s">
        <v>2137</v>
      </c>
      <c r="K7" s="4" t="s">
        <v>42</v>
      </c>
    </row>
    <row r="8" spans="1:11" ht="76.5">
      <c r="A8" s="4" t="s">
        <v>58</v>
      </c>
      <c r="B8" s="16" t="s">
        <v>2023</v>
      </c>
      <c r="C8" s="4" t="s">
        <v>60</v>
      </c>
      <c r="D8" s="4" t="s">
        <v>61</v>
      </c>
      <c r="E8" s="4" t="s">
        <v>42</v>
      </c>
      <c r="F8" s="4" t="s">
        <v>446</v>
      </c>
      <c r="G8" s="4" t="s">
        <v>1648</v>
      </c>
      <c r="H8" s="4" t="s">
        <v>446</v>
      </c>
      <c r="I8" s="4" t="s">
        <v>1648</v>
      </c>
      <c r="J8" s="4" t="s">
        <v>2137</v>
      </c>
      <c r="K8" s="4" t="s">
        <v>42</v>
      </c>
    </row>
    <row r="9" spans="1:11" ht="38.25">
      <c r="A9" s="4" t="s">
        <v>63</v>
      </c>
      <c r="B9" s="39" t="s">
        <v>2027</v>
      </c>
      <c r="C9" s="4" t="s">
        <v>2028</v>
      </c>
      <c r="D9" s="4" t="s">
        <v>65</v>
      </c>
      <c r="E9" s="4" t="s">
        <v>2029</v>
      </c>
      <c r="F9" s="44" t="s">
        <v>425</v>
      </c>
      <c r="G9" s="4" t="s">
        <v>42</v>
      </c>
      <c r="H9" s="4" t="s">
        <v>2137</v>
      </c>
      <c r="I9" s="4" t="s">
        <v>42</v>
      </c>
      <c r="J9" s="4" t="s">
        <v>2008</v>
      </c>
      <c r="K9" s="4" t="s">
        <v>1442</v>
      </c>
    </row>
    <row r="10" spans="1:11" ht="30">
      <c r="A10" s="4" t="s">
        <v>71</v>
      </c>
      <c r="B10" s="39" t="s">
        <v>2034</v>
      </c>
      <c r="C10" s="4" t="s">
        <v>75</v>
      </c>
      <c r="D10" s="4" t="s">
        <v>75</v>
      </c>
      <c r="E10" s="4" t="s">
        <v>42</v>
      </c>
      <c r="F10" s="44" t="s">
        <v>425</v>
      </c>
      <c r="G10" s="4" t="s">
        <v>42</v>
      </c>
      <c r="H10" s="4" t="s">
        <v>2137</v>
      </c>
      <c r="I10" s="4" t="s">
        <v>42</v>
      </c>
      <c r="J10" s="4" t="s">
        <v>2008</v>
      </c>
      <c r="K10" s="4" t="s">
        <v>2274</v>
      </c>
    </row>
    <row r="11" spans="1:11" ht="51">
      <c r="A11" s="4" t="s">
        <v>66</v>
      </c>
      <c r="B11" s="16" t="s">
        <v>67</v>
      </c>
      <c r="C11" s="4" t="s">
        <v>68</v>
      </c>
      <c r="D11" s="4" t="s">
        <v>68</v>
      </c>
      <c r="E11" s="4" t="s">
        <v>42</v>
      </c>
      <c r="F11" s="4" t="s">
        <v>446</v>
      </c>
      <c r="G11" s="4" t="s">
        <v>1601</v>
      </c>
      <c r="H11" s="4" t="s">
        <v>446</v>
      </c>
      <c r="I11" s="4" t="s">
        <v>1601</v>
      </c>
      <c r="J11" s="4" t="s">
        <v>2137</v>
      </c>
      <c r="K11" s="4" t="s">
        <v>42</v>
      </c>
    </row>
    <row r="12" spans="1:11" ht="51">
      <c r="A12" s="4" t="s">
        <v>82</v>
      </c>
      <c r="B12" s="16" t="s">
        <v>83</v>
      </c>
      <c r="C12" s="4" t="s">
        <v>84</v>
      </c>
      <c r="D12" s="4" t="s">
        <v>84</v>
      </c>
      <c r="E12" s="4" t="s">
        <v>42</v>
      </c>
      <c r="F12" s="44" t="s">
        <v>425</v>
      </c>
      <c r="G12" s="4" t="s">
        <v>42</v>
      </c>
      <c r="H12" s="4" t="s">
        <v>2137</v>
      </c>
      <c r="I12" s="4" t="s">
        <v>42</v>
      </c>
      <c r="J12" s="4" t="s">
        <v>2137</v>
      </c>
      <c r="K12" s="4" t="s">
        <v>42</v>
      </c>
    </row>
    <row r="13" spans="1:11" ht="60">
      <c r="A13" s="4" t="s">
        <v>89</v>
      </c>
      <c r="B13" s="39" t="s">
        <v>90</v>
      </c>
      <c r="C13" s="4" t="s">
        <v>93</v>
      </c>
      <c r="D13" s="4" t="s">
        <v>93</v>
      </c>
      <c r="E13" s="4" t="s">
        <v>42</v>
      </c>
      <c r="F13" s="44" t="s">
        <v>425</v>
      </c>
      <c r="G13" s="4" t="s">
        <v>42</v>
      </c>
      <c r="H13" s="4" t="s">
        <v>2137</v>
      </c>
      <c r="I13" s="4" t="s">
        <v>42</v>
      </c>
      <c r="J13" s="4" t="s">
        <v>2008</v>
      </c>
      <c r="K13" s="4" t="s">
        <v>917</v>
      </c>
    </row>
    <row r="14" spans="1:11" ht="51">
      <c r="A14" s="4" t="s">
        <v>86</v>
      </c>
      <c r="B14" s="16" t="s">
        <v>87</v>
      </c>
      <c r="C14" s="4" t="s">
        <v>88</v>
      </c>
      <c r="D14" s="4" t="s">
        <v>88</v>
      </c>
      <c r="E14" s="4" t="s">
        <v>42</v>
      </c>
      <c r="F14" s="4" t="s">
        <v>446</v>
      </c>
      <c r="G14" s="4" t="s">
        <v>563</v>
      </c>
      <c r="H14" s="4" t="s">
        <v>446</v>
      </c>
      <c r="I14" s="4" t="s">
        <v>563</v>
      </c>
      <c r="J14" s="4" t="s">
        <v>2137</v>
      </c>
      <c r="K14" s="4" t="s">
        <v>42</v>
      </c>
    </row>
    <row r="15" spans="1:11" ht="76.5">
      <c r="A15" s="4" t="s">
        <v>95</v>
      </c>
      <c r="B15" s="16" t="s">
        <v>96</v>
      </c>
      <c r="C15" s="4" t="s">
        <v>97</v>
      </c>
      <c r="D15" s="4" t="s">
        <v>97</v>
      </c>
      <c r="E15" s="4" t="s">
        <v>42</v>
      </c>
      <c r="F15" s="4" t="s">
        <v>446</v>
      </c>
      <c r="G15" s="4" t="s">
        <v>2275</v>
      </c>
      <c r="H15" s="4" t="s">
        <v>2137</v>
      </c>
      <c r="I15" s="4" t="s">
        <v>42</v>
      </c>
      <c r="J15" s="4" t="s">
        <v>2008</v>
      </c>
      <c r="K15" s="4" t="s">
        <v>2276</v>
      </c>
    </row>
    <row r="16" spans="1:11" ht="51">
      <c r="A16" s="4" t="s">
        <v>77</v>
      </c>
      <c r="B16" s="16" t="s">
        <v>78</v>
      </c>
      <c r="C16" s="4" t="s">
        <v>79</v>
      </c>
      <c r="D16" s="4" t="s">
        <v>80</v>
      </c>
      <c r="E16" s="4" t="s">
        <v>42</v>
      </c>
      <c r="F16" s="44" t="s">
        <v>425</v>
      </c>
      <c r="G16" s="4" t="s">
        <v>42</v>
      </c>
      <c r="H16" s="4" t="s">
        <v>2137</v>
      </c>
      <c r="I16" s="4" t="s">
        <v>42</v>
      </c>
      <c r="J16" s="4" t="s">
        <v>2137</v>
      </c>
      <c r="K16" s="4" t="s">
        <v>42</v>
      </c>
    </row>
    <row r="17" spans="1:11" ht="38.25">
      <c r="A17" s="4" t="s">
        <v>104</v>
      </c>
      <c r="B17" s="16" t="s">
        <v>105</v>
      </c>
      <c r="C17" s="4" t="s">
        <v>106</v>
      </c>
      <c r="D17" s="4" t="s">
        <v>106</v>
      </c>
      <c r="E17" s="4" t="s">
        <v>42</v>
      </c>
      <c r="F17" s="4" t="s">
        <v>446</v>
      </c>
      <c r="G17" s="4" t="s">
        <v>2277</v>
      </c>
      <c r="H17" s="4" t="s">
        <v>446</v>
      </c>
      <c r="I17" s="4" t="s">
        <v>2277</v>
      </c>
      <c r="J17" s="4" t="s">
        <v>2008</v>
      </c>
      <c r="K17" s="4" t="s">
        <v>2278</v>
      </c>
    </row>
    <row r="18" spans="1:11" ht="89.25">
      <c r="A18" s="4" t="s">
        <v>114</v>
      </c>
      <c r="B18" s="16" t="s">
        <v>2023</v>
      </c>
      <c r="C18" s="4" t="s">
        <v>113</v>
      </c>
      <c r="D18" s="4" t="s">
        <v>114</v>
      </c>
      <c r="E18" s="4" t="s">
        <v>42</v>
      </c>
      <c r="F18" s="44" t="s">
        <v>425</v>
      </c>
      <c r="G18" s="4" t="s">
        <v>42</v>
      </c>
      <c r="H18" s="4" t="s">
        <v>2137</v>
      </c>
      <c r="I18" s="4" t="s">
        <v>42</v>
      </c>
      <c r="J18" s="4" t="s">
        <v>2137</v>
      </c>
      <c r="K18" s="4" t="s">
        <v>42</v>
      </c>
    </row>
    <row r="19" spans="1:11" ht="38.25">
      <c r="A19" s="4" t="s">
        <v>107</v>
      </c>
      <c r="B19" s="16" t="s">
        <v>108</v>
      </c>
      <c r="C19" s="4" t="s">
        <v>109</v>
      </c>
      <c r="D19" s="4" t="s">
        <v>110</v>
      </c>
      <c r="E19" s="4" t="s">
        <v>42</v>
      </c>
      <c r="F19" s="4" t="s">
        <v>490</v>
      </c>
      <c r="G19" s="4">
        <v>25</v>
      </c>
      <c r="H19" s="4" t="s">
        <v>490</v>
      </c>
      <c r="I19" s="4">
        <v>25</v>
      </c>
      <c r="J19" s="4" t="s">
        <v>2008</v>
      </c>
      <c r="K19" s="4" t="s">
        <v>2279</v>
      </c>
    </row>
    <row r="20" spans="1:11" ht="45">
      <c r="A20" s="4" t="s">
        <v>99</v>
      </c>
      <c r="B20" s="39" t="s">
        <v>100</v>
      </c>
      <c r="C20" s="4" t="s">
        <v>2063</v>
      </c>
      <c r="D20" s="4" t="s">
        <v>102</v>
      </c>
      <c r="E20" s="4" t="s">
        <v>42</v>
      </c>
      <c r="F20" s="4" t="s">
        <v>490</v>
      </c>
      <c r="G20" s="4" t="s">
        <v>1442</v>
      </c>
      <c r="H20" s="4" t="s">
        <v>490</v>
      </c>
      <c r="I20" s="4" t="s">
        <v>1442</v>
      </c>
      <c r="J20" s="4" t="s">
        <v>2137</v>
      </c>
      <c r="K20" s="4" t="s">
        <v>42</v>
      </c>
    </row>
    <row r="21" spans="1:11" ht="51">
      <c r="A21" s="4" t="s">
        <v>119</v>
      </c>
      <c r="B21" s="16" t="s">
        <v>120</v>
      </c>
      <c r="C21" s="4" t="s">
        <v>121</v>
      </c>
      <c r="D21" s="4" t="s">
        <v>121</v>
      </c>
      <c r="E21" s="4" t="s">
        <v>121</v>
      </c>
      <c r="F21" s="4" t="s">
        <v>446</v>
      </c>
      <c r="G21" s="4" t="s">
        <v>2280</v>
      </c>
      <c r="H21" s="4" t="s">
        <v>446</v>
      </c>
      <c r="I21" s="4" t="s">
        <v>2280</v>
      </c>
      <c r="J21" s="4" t="s">
        <v>2008</v>
      </c>
      <c r="K21" s="4" t="s">
        <v>465</v>
      </c>
    </row>
    <row r="22" spans="1:11" ht="63.75">
      <c r="A22" s="4" t="s">
        <v>115</v>
      </c>
      <c r="B22" s="16" t="s">
        <v>116</v>
      </c>
      <c r="C22" s="4" t="s">
        <v>117</v>
      </c>
      <c r="D22" s="4" t="s">
        <v>118</v>
      </c>
      <c r="E22" s="4" t="s">
        <v>42</v>
      </c>
      <c r="F22" s="44" t="s">
        <v>425</v>
      </c>
      <c r="G22" s="4" t="s">
        <v>42</v>
      </c>
      <c r="H22" s="4" t="s">
        <v>425</v>
      </c>
      <c r="I22" s="4" t="s">
        <v>42</v>
      </c>
      <c r="J22" s="4" t="s">
        <v>2008</v>
      </c>
      <c r="K22" s="4" t="s">
        <v>2281</v>
      </c>
    </row>
    <row r="23" spans="1:11" ht="51">
      <c r="A23" s="4" t="s">
        <v>127</v>
      </c>
      <c r="B23" s="39" t="s">
        <v>2072</v>
      </c>
      <c r="C23" s="4" t="s">
        <v>129</v>
      </c>
      <c r="D23" s="4" t="s">
        <v>129</v>
      </c>
      <c r="E23" s="4" t="s">
        <v>42</v>
      </c>
      <c r="F23" s="4" t="s">
        <v>490</v>
      </c>
      <c r="G23" s="4" t="s">
        <v>582</v>
      </c>
      <c r="H23" s="4" t="s">
        <v>490</v>
      </c>
      <c r="I23" s="4" t="s">
        <v>582</v>
      </c>
      <c r="J23" s="4" t="s">
        <v>2137</v>
      </c>
      <c r="K23" s="4" t="s">
        <v>42</v>
      </c>
    </row>
    <row r="24" spans="1:11" ht="45">
      <c r="A24" s="4" t="s">
        <v>130</v>
      </c>
      <c r="B24" s="39" t="s">
        <v>131</v>
      </c>
      <c r="C24" s="4" t="s">
        <v>132</v>
      </c>
      <c r="D24" s="4" t="s">
        <v>133</v>
      </c>
      <c r="E24" s="4" t="s">
        <v>42</v>
      </c>
      <c r="F24" s="4" t="s">
        <v>424</v>
      </c>
      <c r="G24" s="4" t="s">
        <v>2282</v>
      </c>
      <c r="H24" s="4" t="s">
        <v>425</v>
      </c>
      <c r="I24" s="4" t="s">
        <v>42</v>
      </c>
      <c r="J24" s="4" t="s">
        <v>2137</v>
      </c>
      <c r="K24" s="4" t="s">
        <v>42</v>
      </c>
    </row>
    <row r="25" spans="1:11" ht="75">
      <c r="A25" s="4" t="s">
        <v>123</v>
      </c>
      <c r="B25" s="27" t="s">
        <v>124</v>
      </c>
      <c r="C25" s="4" t="s">
        <v>126</v>
      </c>
      <c r="D25" s="4" t="s">
        <v>126</v>
      </c>
      <c r="E25" s="4" t="s">
        <v>42</v>
      </c>
      <c r="F25" s="4" t="s">
        <v>446</v>
      </c>
      <c r="G25" s="4" t="s">
        <v>823</v>
      </c>
      <c r="H25" s="4" t="s">
        <v>446</v>
      </c>
      <c r="I25" s="4" t="s">
        <v>823</v>
      </c>
      <c r="J25" s="4" t="s">
        <v>2008</v>
      </c>
      <c r="K25" s="4" t="s">
        <v>1660</v>
      </c>
    </row>
    <row r="26" spans="1:11" ht="51">
      <c r="A26" s="4" t="s">
        <v>147</v>
      </c>
      <c r="B26" s="39" t="s">
        <v>954</v>
      </c>
      <c r="C26" s="4" t="s">
        <v>149</v>
      </c>
      <c r="D26" s="4" t="s">
        <v>150</v>
      </c>
      <c r="E26" s="4" t="s">
        <v>42</v>
      </c>
      <c r="F26" s="44" t="s">
        <v>425</v>
      </c>
      <c r="G26" s="4" t="s">
        <v>42</v>
      </c>
      <c r="H26" s="4" t="s">
        <v>425</v>
      </c>
      <c r="I26" s="4" t="s">
        <v>42</v>
      </c>
      <c r="J26" s="4" t="s">
        <v>2008</v>
      </c>
      <c r="K26" s="4" t="s">
        <v>2283</v>
      </c>
    </row>
    <row r="27" spans="1:11" ht="51">
      <c r="A27" s="4" t="s">
        <v>135</v>
      </c>
      <c r="B27" s="16" t="s">
        <v>136</v>
      </c>
      <c r="C27" s="4" t="s">
        <v>137</v>
      </c>
      <c r="D27" s="4" t="s">
        <v>137</v>
      </c>
      <c r="E27" s="4" t="s">
        <v>42</v>
      </c>
      <c r="F27" s="4" t="s">
        <v>446</v>
      </c>
      <c r="G27" s="4" t="s">
        <v>2284</v>
      </c>
      <c r="H27" s="4" t="s">
        <v>425</v>
      </c>
      <c r="I27" s="4" t="s">
        <v>42</v>
      </c>
      <c r="J27" s="4" t="s">
        <v>2137</v>
      </c>
      <c r="K27" s="4" t="s">
        <v>42</v>
      </c>
    </row>
    <row r="28" spans="1:11" ht="38.25">
      <c r="A28" s="33" t="s">
        <v>138</v>
      </c>
      <c r="B28" s="16" t="s">
        <v>139</v>
      </c>
      <c r="C28" s="4" t="s">
        <v>140</v>
      </c>
      <c r="D28" s="33" t="s">
        <v>141</v>
      </c>
      <c r="E28" s="4" t="s">
        <v>42</v>
      </c>
      <c r="F28" s="44" t="s">
        <v>425</v>
      </c>
      <c r="G28" s="4" t="s">
        <v>42</v>
      </c>
      <c r="H28" s="4" t="s">
        <v>425</v>
      </c>
      <c r="I28" s="4" t="s">
        <v>42</v>
      </c>
      <c r="J28" s="4" t="s">
        <v>2137</v>
      </c>
      <c r="K28" s="4" t="s">
        <v>42</v>
      </c>
    </row>
    <row r="29" spans="1:11" ht="89.25">
      <c r="A29" s="4" t="s">
        <v>154</v>
      </c>
      <c r="B29" s="16" t="s">
        <v>155</v>
      </c>
      <c r="C29" s="4" t="s">
        <v>156</v>
      </c>
      <c r="D29" s="4" t="s">
        <v>156</v>
      </c>
      <c r="E29" s="4" t="s">
        <v>2087</v>
      </c>
      <c r="F29" s="44" t="s">
        <v>425</v>
      </c>
      <c r="G29" s="4" t="s">
        <v>42</v>
      </c>
      <c r="H29" s="4" t="s">
        <v>425</v>
      </c>
      <c r="I29" s="4" t="s">
        <v>42</v>
      </c>
      <c r="J29" s="4" t="s">
        <v>2137</v>
      </c>
      <c r="K29" s="4" t="s">
        <v>42</v>
      </c>
    </row>
    <row r="30" spans="1:11" ht="75">
      <c r="A30" s="4" t="s">
        <v>157</v>
      </c>
      <c r="B30" s="39" t="s">
        <v>158</v>
      </c>
      <c r="C30" s="4" t="s">
        <v>159</v>
      </c>
      <c r="D30" s="4" t="s">
        <v>159</v>
      </c>
      <c r="E30" s="4" t="s">
        <v>42</v>
      </c>
      <c r="F30" s="44" t="s">
        <v>425</v>
      </c>
      <c r="G30" s="4" t="s">
        <v>42</v>
      </c>
      <c r="H30" s="4" t="s">
        <v>425</v>
      </c>
      <c r="I30" s="4" t="s">
        <v>42</v>
      </c>
      <c r="J30" s="4" t="s">
        <v>2008</v>
      </c>
      <c r="K30" s="4" t="s">
        <v>1645</v>
      </c>
    </row>
    <row r="31" spans="1:11" ht="63.75">
      <c r="A31" s="4" t="s">
        <v>151</v>
      </c>
      <c r="B31" s="16" t="s">
        <v>152</v>
      </c>
      <c r="C31" s="4" t="s">
        <v>153</v>
      </c>
      <c r="D31" s="4" t="s">
        <v>153</v>
      </c>
      <c r="E31" s="4" t="s">
        <v>153</v>
      </c>
      <c r="F31" s="44" t="s">
        <v>425</v>
      </c>
      <c r="G31" s="4" t="s">
        <v>42</v>
      </c>
      <c r="H31" s="4" t="s">
        <v>425</v>
      </c>
      <c r="I31" s="4" t="s">
        <v>42</v>
      </c>
      <c r="J31" s="4" t="s">
        <v>2137</v>
      </c>
      <c r="K31" s="4" t="s">
        <v>42</v>
      </c>
    </row>
    <row r="32" spans="1:11" ht="90">
      <c r="A32" s="4" t="s">
        <v>177</v>
      </c>
      <c r="B32" s="27" t="s">
        <v>178</v>
      </c>
      <c r="C32" s="4" t="s">
        <v>179</v>
      </c>
      <c r="D32" s="4" t="s">
        <v>179</v>
      </c>
      <c r="E32" s="4" t="s">
        <v>2093</v>
      </c>
      <c r="F32" s="4" t="s">
        <v>490</v>
      </c>
      <c r="G32" s="4" t="s">
        <v>1349</v>
      </c>
      <c r="H32" s="4" t="s">
        <v>490</v>
      </c>
      <c r="I32" s="4" t="s">
        <v>1349</v>
      </c>
      <c r="J32" s="4" t="s">
        <v>2137</v>
      </c>
      <c r="K32" s="4" t="s">
        <v>42</v>
      </c>
    </row>
    <row r="33" spans="1:11" ht="76.5">
      <c r="A33" s="4" t="s">
        <v>181</v>
      </c>
      <c r="B33" s="16" t="s">
        <v>182</v>
      </c>
      <c r="C33" s="4" t="s">
        <v>183</v>
      </c>
      <c r="D33" s="4" t="s">
        <v>184</v>
      </c>
      <c r="E33" s="4" t="s">
        <v>2096</v>
      </c>
      <c r="F33" s="4" t="s">
        <v>446</v>
      </c>
      <c r="G33" s="4" t="s">
        <v>1726</v>
      </c>
      <c r="H33" s="4" t="s">
        <v>446</v>
      </c>
      <c r="I33" s="4" t="s">
        <v>1726</v>
      </c>
      <c r="J33" s="4" t="s">
        <v>2137</v>
      </c>
      <c r="K33" s="4" t="s">
        <v>42</v>
      </c>
    </row>
    <row r="34" spans="1:11" ht="63.75">
      <c r="A34" s="4" t="s">
        <v>190</v>
      </c>
      <c r="B34" s="16" t="s">
        <v>191</v>
      </c>
      <c r="C34" s="4" t="s">
        <v>192</v>
      </c>
      <c r="D34" s="4" t="s">
        <v>192</v>
      </c>
      <c r="E34" s="4" t="s">
        <v>192</v>
      </c>
      <c r="F34" s="44" t="s">
        <v>425</v>
      </c>
      <c r="G34" s="4" t="s">
        <v>42</v>
      </c>
      <c r="H34" s="4" t="s">
        <v>425</v>
      </c>
      <c r="I34" s="4" t="s">
        <v>42</v>
      </c>
      <c r="J34" s="4" t="s">
        <v>2137</v>
      </c>
      <c r="K34" s="4" t="s">
        <v>42</v>
      </c>
    </row>
    <row r="35" spans="1:11" ht="63.75">
      <c r="A35" s="4" t="s">
        <v>190</v>
      </c>
      <c r="B35" s="16" t="s">
        <v>191</v>
      </c>
      <c r="C35" s="4" t="s">
        <v>192</v>
      </c>
      <c r="D35" s="4" t="s">
        <v>192</v>
      </c>
      <c r="E35" s="4" t="s">
        <v>193</v>
      </c>
      <c r="F35" s="44" t="s">
        <v>425</v>
      </c>
      <c r="G35" s="4" t="s">
        <v>42</v>
      </c>
      <c r="H35" s="4" t="s">
        <v>425</v>
      </c>
      <c r="I35" s="4" t="s">
        <v>42</v>
      </c>
      <c r="J35" s="4" t="s">
        <v>2137</v>
      </c>
      <c r="K35" s="4" t="s">
        <v>42</v>
      </c>
    </row>
    <row r="36" spans="1:11" ht="63.75">
      <c r="A36" s="4" t="s">
        <v>174</v>
      </c>
      <c r="B36" s="16" t="s">
        <v>175</v>
      </c>
      <c r="C36" s="4" t="s">
        <v>176</v>
      </c>
      <c r="D36" s="4" t="s">
        <v>176</v>
      </c>
      <c r="E36" s="4" t="s">
        <v>42</v>
      </c>
      <c r="F36" s="44" t="s">
        <v>425</v>
      </c>
      <c r="G36" s="4" t="s">
        <v>42</v>
      </c>
      <c r="H36" s="4" t="s">
        <v>425</v>
      </c>
      <c r="I36" s="4" t="s">
        <v>42</v>
      </c>
      <c r="J36" s="4" t="s">
        <v>2137</v>
      </c>
      <c r="K36" s="4" t="s">
        <v>42</v>
      </c>
    </row>
    <row r="37" spans="1:11" ht="51">
      <c r="A37" s="4" t="s">
        <v>171</v>
      </c>
      <c r="B37" s="24" t="s">
        <v>172</v>
      </c>
      <c r="C37" s="4" t="s">
        <v>173</v>
      </c>
      <c r="D37" s="4" t="s">
        <v>173</v>
      </c>
      <c r="E37" s="4" t="s">
        <v>42</v>
      </c>
      <c r="F37" s="44" t="s">
        <v>425</v>
      </c>
      <c r="G37" s="4" t="s">
        <v>42</v>
      </c>
      <c r="H37" s="4" t="s">
        <v>425</v>
      </c>
      <c r="I37" s="4" t="s">
        <v>42</v>
      </c>
      <c r="J37" s="4" t="s">
        <v>2008</v>
      </c>
      <c r="K37" s="4" t="s">
        <v>823</v>
      </c>
    </row>
    <row r="38" spans="1:11" ht="63.75">
      <c r="A38" s="44" t="s">
        <v>186</v>
      </c>
      <c r="B38" s="24" t="s">
        <v>187</v>
      </c>
      <c r="C38" s="44" t="s">
        <v>188</v>
      </c>
      <c r="D38" s="44" t="s">
        <v>189</v>
      </c>
      <c r="E38" s="44" t="s">
        <v>189</v>
      </c>
      <c r="F38" s="4" t="s">
        <v>446</v>
      </c>
      <c r="G38" s="4" t="s">
        <v>1461</v>
      </c>
      <c r="H38" s="4" t="s">
        <v>424</v>
      </c>
      <c r="I38" s="4" t="s">
        <v>1461</v>
      </c>
      <c r="J38" s="4" t="s">
        <v>2008</v>
      </c>
      <c r="K38" s="4" t="s">
        <v>2285</v>
      </c>
    </row>
    <row r="39" spans="1:11" ht="89.25">
      <c r="A39" s="4" t="s">
        <v>194</v>
      </c>
      <c r="B39" s="16" t="s">
        <v>195</v>
      </c>
      <c r="C39" s="4" t="s">
        <v>196</v>
      </c>
      <c r="D39" s="4" t="s">
        <v>196</v>
      </c>
      <c r="E39" s="4" t="s">
        <v>42</v>
      </c>
      <c r="F39" s="44" t="s">
        <v>425</v>
      </c>
      <c r="G39" s="4" t="s">
        <v>42</v>
      </c>
      <c r="H39" s="4" t="s">
        <v>425</v>
      </c>
      <c r="I39" s="4" t="s">
        <v>42</v>
      </c>
      <c r="J39" s="4" t="s">
        <v>2137</v>
      </c>
      <c r="K39" s="4" t="s">
        <v>42</v>
      </c>
    </row>
    <row r="40" spans="1:11" ht="114.75">
      <c r="A40" s="4" t="s">
        <v>160</v>
      </c>
      <c r="B40" s="16" t="s">
        <v>161</v>
      </c>
      <c r="C40" s="4" t="s">
        <v>162</v>
      </c>
      <c r="D40" s="4" t="s">
        <v>163</v>
      </c>
      <c r="E40" s="4" t="s">
        <v>164</v>
      </c>
      <c r="F40" s="44" t="s">
        <v>425</v>
      </c>
      <c r="G40" s="4" t="s">
        <v>42</v>
      </c>
      <c r="H40" s="4" t="s">
        <v>425</v>
      </c>
      <c r="I40" s="4" t="s">
        <v>42</v>
      </c>
      <c r="J40" s="4" t="s">
        <v>2137</v>
      </c>
      <c r="K40" s="4" t="s">
        <v>42</v>
      </c>
    </row>
    <row r="41" spans="1:11" ht="114.75">
      <c r="A41" s="4" t="s">
        <v>160</v>
      </c>
      <c r="B41" s="16" t="s">
        <v>161</v>
      </c>
      <c r="C41" s="4" t="s">
        <v>162</v>
      </c>
      <c r="D41" s="4" t="s">
        <v>163</v>
      </c>
      <c r="E41" s="4" t="s">
        <v>1054</v>
      </c>
      <c r="F41" s="44" t="s">
        <v>425</v>
      </c>
      <c r="G41" s="4" t="s">
        <v>42</v>
      </c>
      <c r="H41" s="4" t="s">
        <v>425</v>
      </c>
      <c r="I41" s="4" t="s">
        <v>42</v>
      </c>
      <c r="J41" s="4" t="s">
        <v>2137</v>
      </c>
      <c r="K41" s="4" t="s">
        <v>42</v>
      </c>
    </row>
    <row r="42" spans="1:11" ht="114.75">
      <c r="A42" s="4" t="s">
        <v>160</v>
      </c>
      <c r="B42" s="16" t="s">
        <v>161</v>
      </c>
      <c r="C42" s="4" t="s">
        <v>162</v>
      </c>
      <c r="D42" s="4" t="s">
        <v>163</v>
      </c>
      <c r="E42" s="4" t="s">
        <v>167</v>
      </c>
      <c r="F42" s="44" t="s">
        <v>425</v>
      </c>
      <c r="G42" s="4" t="s">
        <v>42</v>
      </c>
      <c r="H42" s="4" t="s">
        <v>425</v>
      </c>
      <c r="I42" s="4" t="s">
        <v>42</v>
      </c>
      <c r="J42" s="4" t="s">
        <v>2137</v>
      </c>
      <c r="K42" s="4" t="s">
        <v>42</v>
      </c>
    </row>
    <row r="43" spans="1:11" ht="114.75">
      <c r="A43" s="4" t="s">
        <v>160</v>
      </c>
      <c r="B43" s="16" t="s">
        <v>161</v>
      </c>
      <c r="C43" s="4" t="s">
        <v>162</v>
      </c>
      <c r="D43" s="4" t="s">
        <v>163</v>
      </c>
      <c r="E43" s="4" t="s">
        <v>168</v>
      </c>
      <c r="F43" s="44" t="s">
        <v>425</v>
      </c>
      <c r="G43" s="4" t="s">
        <v>42</v>
      </c>
      <c r="H43" s="4" t="s">
        <v>425</v>
      </c>
      <c r="I43" s="4" t="s">
        <v>42</v>
      </c>
      <c r="J43" s="4" t="s">
        <v>2137</v>
      </c>
      <c r="K43" s="4" t="s">
        <v>42</v>
      </c>
    </row>
    <row r="44" spans="1:11" ht="114.75">
      <c r="A44" s="4" t="s">
        <v>160</v>
      </c>
      <c r="B44" s="16" t="s">
        <v>161</v>
      </c>
      <c r="C44" s="4" t="s">
        <v>162</v>
      </c>
      <c r="D44" s="4" t="s">
        <v>163</v>
      </c>
      <c r="E44" s="4" t="s">
        <v>169</v>
      </c>
      <c r="F44" s="44" t="s">
        <v>425</v>
      </c>
      <c r="G44" s="4" t="s">
        <v>42</v>
      </c>
      <c r="H44" s="4" t="s">
        <v>425</v>
      </c>
      <c r="I44" s="4" t="s">
        <v>42</v>
      </c>
      <c r="J44" s="4" t="s">
        <v>2137</v>
      </c>
      <c r="K44" s="4" t="s">
        <v>42</v>
      </c>
    </row>
    <row r="45" spans="1:11" ht="114.75">
      <c r="A45" s="4" t="s">
        <v>160</v>
      </c>
      <c r="B45" s="16" t="s">
        <v>161</v>
      </c>
      <c r="C45" s="4" t="s">
        <v>162</v>
      </c>
      <c r="D45" s="4" t="s">
        <v>163</v>
      </c>
      <c r="E45" s="4" t="s">
        <v>170</v>
      </c>
      <c r="F45" s="44" t="s">
        <v>425</v>
      </c>
      <c r="G45" s="4" t="s">
        <v>42</v>
      </c>
      <c r="H45" s="4" t="s">
        <v>425</v>
      </c>
      <c r="I45" s="4" t="s">
        <v>42</v>
      </c>
      <c r="J45" s="4" t="s">
        <v>2137</v>
      </c>
      <c r="K45" s="4" t="s">
        <v>42</v>
      </c>
    </row>
    <row r="46" spans="1:11" ht="357">
      <c r="A46" s="4" t="s">
        <v>197</v>
      </c>
      <c r="B46" s="39" t="s">
        <v>198</v>
      </c>
      <c r="C46" s="4" t="s">
        <v>199</v>
      </c>
      <c r="D46" s="33" t="s">
        <v>200</v>
      </c>
      <c r="E46" s="4" t="s">
        <v>2119</v>
      </c>
      <c r="F46" s="4" t="s">
        <v>424</v>
      </c>
      <c r="G46" s="4" t="s">
        <v>779</v>
      </c>
      <c r="H46" s="4" t="s">
        <v>425</v>
      </c>
      <c r="I46" s="4" t="s">
        <v>42</v>
      </c>
      <c r="J46" s="4" t="s">
        <v>2008</v>
      </c>
      <c r="K46" s="4" t="s">
        <v>2286</v>
      </c>
    </row>
    <row r="47" spans="1:11" ht="102">
      <c r="A47" s="4" t="s">
        <v>201</v>
      </c>
      <c r="B47" s="16" t="s">
        <v>202</v>
      </c>
      <c r="C47" s="4" t="s">
        <v>203</v>
      </c>
      <c r="D47" s="4" t="s">
        <v>204</v>
      </c>
      <c r="E47" s="4" t="s">
        <v>2122</v>
      </c>
      <c r="F47" s="44" t="s">
        <v>425</v>
      </c>
      <c r="G47" s="4" t="s">
        <v>42</v>
      </c>
      <c r="H47" s="4" t="s">
        <v>425</v>
      </c>
      <c r="I47" s="4" t="s">
        <v>42</v>
      </c>
      <c r="J47" s="4" t="s">
        <v>2137</v>
      </c>
      <c r="K47" s="4" t="s">
        <v>42</v>
      </c>
    </row>
    <row r="48" spans="1:11" ht="63.75">
      <c r="A48" s="4" t="s">
        <v>206</v>
      </c>
      <c r="B48" s="24" t="s">
        <v>207</v>
      </c>
      <c r="C48" s="4" t="s">
        <v>208</v>
      </c>
      <c r="D48" s="44" t="s">
        <v>208</v>
      </c>
      <c r="E48" s="44" t="s">
        <v>42</v>
      </c>
      <c r="F48" s="4" t="s">
        <v>446</v>
      </c>
      <c r="G48" s="4" t="s">
        <v>2287</v>
      </c>
      <c r="H48" s="4" t="s">
        <v>425</v>
      </c>
      <c r="I48" s="4" t="s">
        <v>42</v>
      </c>
      <c r="J48" s="4" t="s">
        <v>2008</v>
      </c>
      <c r="K48" s="4" t="s">
        <v>1461</v>
      </c>
    </row>
    <row r="49" spans="1:11" ht="63.75">
      <c r="A49" s="4" t="s">
        <v>210</v>
      </c>
      <c r="B49" s="24" t="s">
        <v>215</v>
      </c>
      <c r="C49" s="4" t="s">
        <v>212</v>
      </c>
      <c r="D49" s="44" t="s">
        <v>213</v>
      </c>
      <c r="E49" s="36" t="s">
        <v>214</v>
      </c>
      <c r="F49" s="4" t="s">
        <v>490</v>
      </c>
      <c r="G49" s="4" t="s">
        <v>2288</v>
      </c>
      <c r="H49" s="4" t="s">
        <v>490</v>
      </c>
      <c r="I49" s="4" t="s">
        <v>2288</v>
      </c>
      <c r="J49" s="4" t="s">
        <v>2137</v>
      </c>
      <c r="K49" s="4" t="s">
        <v>42</v>
      </c>
    </row>
    <row r="50" spans="1:11" ht="63.75">
      <c r="A50" s="4" t="s">
        <v>210</v>
      </c>
      <c r="B50" s="24" t="s">
        <v>215</v>
      </c>
      <c r="C50" s="4" t="s">
        <v>212</v>
      </c>
      <c r="D50" s="44" t="s">
        <v>213</v>
      </c>
      <c r="E50" s="36" t="s">
        <v>216</v>
      </c>
      <c r="F50" s="4" t="s">
        <v>490</v>
      </c>
      <c r="G50" s="4" t="s">
        <v>609</v>
      </c>
      <c r="H50" s="4" t="s">
        <v>490</v>
      </c>
      <c r="I50" s="4" t="s">
        <v>609</v>
      </c>
      <c r="J50" s="4" t="s">
        <v>2137</v>
      </c>
      <c r="K50" s="4" t="s">
        <v>42</v>
      </c>
    </row>
    <row r="51" spans="1:11" ht="63.75">
      <c r="A51" s="4" t="s">
        <v>210</v>
      </c>
      <c r="B51" s="24" t="s">
        <v>215</v>
      </c>
      <c r="C51" s="4" t="s">
        <v>212</v>
      </c>
      <c r="D51" s="44" t="s">
        <v>213</v>
      </c>
      <c r="E51" s="36" t="s">
        <v>217</v>
      </c>
      <c r="F51" s="4" t="s">
        <v>490</v>
      </c>
      <c r="G51" s="4" t="s">
        <v>2289</v>
      </c>
      <c r="H51" s="4" t="s">
        <v>490</v>
      </c>
      <c r="I51" s="4" t="s">
        <v>2289</v>
      </c>
      <c r="J51" s="4" t="s">
        <v>2137</v>
      </c>
      <c r="K51" s="4" t="s">
        <v>42</v>
      </c>
    </row>
    <row r="52" spans="1:11" ht="63.75">
      <c r="A52" s="4" t="s">
        <v>210</v>
      </c>
      <c r="B52" s="24" t="s">
        <v>215</v>
      </c>
      <c r="C52" s="4" t="s">
        <v>212</v>
      </c>
      <c r="D52" s="44" t="s">
        <v>213</v>
      </c>
      <c r="E52" s="36" t="s">
        <v>218</v>
      </c>
      <c r="F52" s="4" t="s">
        <v>490</v>
      </c>
      <c r="G52" s="4" t="s">
        <v>2290</v>
      </c>
      <c r="H52" s="4" t="s">
        <v>490</v>
      </c>
      <c r="I52" s="4" t="s">
        <v>2290</v>
      </c>
      <c r="J52" s="4" t="s">
        <v>2137</v>
      </c>
      <c r="K52" s="4" t="s">
        <v>42</v>
      </c>
    </row>
    <row r="53" spans="1:11" ht="63.75">
      <c r="A53" s="44" t="s">
        <v>219</v>
      </c>
      <c r="B53" s="24" t="s">
        <v>220</v>
      </c>
      <c r="C53" s="44" t="s">
        <v>221</v>
      </c>
      <c r="D53" s="4" t="s">
        <v>222</v>
      </c>
      <c r="E53" s="4" t="s">
        <v>42</v>
      </c>
      <c r="F53" s="44" t="s">
        <v>425</v>
      </c>
      <c r="G53" s="4" t="s">
        <v>42</v>
      </c>
      <c r="H53" s="4" t="s">
        <v>425</v>
      </c>
      <c r="I53" s="4" t="s">
        <v>42</v>
      </c>
      <c r="J53" s="4" t="s">
        <v>2137</v>
      </c>
      <c r="K53" s="4" t="s">
        <v>42</v>
      </c>
    </row>
    <row r="54" spans="1:11" ht="63.75">
      <c r="A54" s="4" t="s">
        <v>223</v>
      </c>
      <c r="B54" s="16" t="s">
        <v>224</v>
      </c>
      <c r="C54" s="4" t="s">
        <v>227</v>
      </c>
      <c r="D54" s="4" t="s">
        <v>228</v>
      </c>
      <c r="E54" s="36" t="s">
        <v>42</v>
      </c>
      <c r="F54" s="4" t="s">
        <v>446</v>
      </c>
      <c r="G54" s="4" t="s">
        <v>2291</v>
      </c>
      <c r="H54" s="4" t="s">
        <v>425</v>
      </c>
      <c r="I54" s="4" t="s">
        <v>42</v>
      </c>
      <c r="J54" s="4" t="s">
        <v>2137</v>
      </c>
      <c r="K54" s="4" t="s">
        <v>42</v>
      </c>
    </row>
    <row r="55" spans="1:11" ht="89.25">
      <c r="A55" s="4" t="s">
        <v>229</v>
      </c>
      <c r="B55" s="16" t="s">
        <v>230</v>
      </c>
      <c r="C55" s="4" t="s">
        <v>231</v>
      </c>
      <c r="D55" s="4" t="s">
        <v>231</v>
      </c>
      <c r="E55" s="4" t="s">
        <v>42</v>
      </c>
      <c r="F55" s="44" t="s">
        <v>425</v>
      </c>
      <c r="G55" s="4" t="s">
        <v>42</v>
      </c>
      <c r="H55" s="4" t="s">
        <v>425</v>
      </c>
      <c r="I55" s="4" t="s">
        <v>42</v>
      </c>
      <c r="J55" s="4" t="s">
        <v>2137</v>
      </c>
      <c r="K55" s="4" t="s">
        <v>42</v>
      </c>
    </row>
    <row r="56" spans="1:11" ht="63.75">
      <c r="A56" s="4" t="s">
        <v>241</v>
      </c>
      <c r="B56" s="16" t="s">
        <v>242</v>
      </c>
      <c r="C56" s="4" t="s">
        <v>243</v>
      </c>
      <c r="D56" s="4" t="s">
        <v>244</v>
      </c>
      <c r="E56" s="4" t="s">
        <v>42</v>
      </c>
      <c r="F56" s="44" t="s">
        <v>425</v>
      </c>
      <c r="G56" s="4" t="s">
        <v>42</v>
      </c>
      <c r="H56" s="4" t="s">
        <v>425</v>
      </c>
      <c r="I56" s="4" t="s">
        <v>42</v>
      </c>
      <c r="J56" s="4" t="s">
        <v>2137</v>
      </c>
      <c r="K56" s="4" t="s">
        <v>42</v>
      </c>
    </row>
    <row r="57" spans="1:11" ht="153">
      <c r="A57" s="4" t="s">
        <v>233</v>
      </c>
      <c r="B57" s="16" t="s">
        <v>234</v>
      </c>
      <c r="C57" s="4" t="s">
        <v>235</v>
      </c>
      <c r="D57" s="4" t="s">
        <v>235</v>
      </c>
      <c r="E57" s="4" t="s">
        <v>2146</v>
      </c>
      <c r="F57" s="44" t="s">
        <v>425</v>
      </c>
      <c r="G57" s="4" t="s">
        <v>42</v>
      </c>
      <c r="H57" s="4" t="s">
        <v>425</v>
      </c>
      <c r="I57" s="4" t="s">
        <v>42</v>
      </c>
      <c r="J57" s="4" t="s">
        <v>2008</v>
      </c>
      <c r="K57" s="4" t="s">
        <v>1729</v>
      </c>
    </row>
    <row r="58" spans="1:11" ht="90">
      <c r="A58" s="4" t="s">
        <v>250</v>
      </c>
      <c r="B58" s="27" t="s">
        <v>2148</v>
      </c>
      <c r="C58" s="4" t="s">
        <v>252</v>
      </c>
      <c r="D58" s="4" t="s">
        <v>252</v>
      </c>
      <c r="E58" s="4" t="s">
        <v>249</v>
      </c>
      <c r="F58" s="4" t="s">
        <v>490</v>
      </c>
      <c r="G58" s="4" t="s">
        <v>591</v>
      </c>
      <c r="H58" s="4" t="s">
        <v>490</v>
      </c>
      <c r="I58" s="4" t="s">
        <v>591</v>
      </c>
      <c r="J58" s="4" t="s">
        <v>2137</v>
      </c>
      <c r="K58" s="4" t="s">
        <v>42</v>
      </c>
    </row>
    <row r="59" spans="1:11" ht="90">
      <c r="A59" s="4" t="s">
        <v>250</v>
      </c>
      <c r="B59" s="27" t="s">
        <v>2148</v>
      </c>
      <c r="C59" s="4" t="s">
        <v>252</v>
      </c>
      <c r="D59" s="4" t="s">
        <v>252</v>
      </c>
      <c r="E59" s="4" t="s">
        <v>253</v>
      </c>
      <c r="F59" s="4" t="s">
        <v>490</v>
      </c>
      <c r="G59" s="4" t="s">
        <v>1402</v>
      </c>
      <c r="H59" s="4" t="s">
        <v>490</v>
      </c>
      <c r="I59" s="4" t="s">
        <v>1402</v>
      </c>
      <c r="J59" s="4" t="s">
        <v>2137</v>
      </c>
      <c r="K59" s="4" t="s">
        <v>42</v>
      </c>
    </row>
    <row r="60" spans="1:11" ht="90">
      <c r="A60" s="4" t="s">
        <v>250</v>
      </c>
      <c r="B60" s="27" t="s">
        <v>2148</v>
      </c>
      <c r="C60" s="4" t="s">
        <v>252</v>
      </c>
      <c r="D60" s="4" t="s">
        <v>252</v>
      </c>
      <c r="E60" s="4" t="s">
        <v>254</v>
      </c>
      <c r="F60" s="4" t="s">
        <v>490</v>
      </c>
      <c r="G60" s="4" t="s">
        <v>2292</v>
      </c>
      <c r="H60" s="4" t="s">
        <v>490</v>
      </c>
      <c r="I60" s="4" t="s">
        <v>2292</v>
      </c>
      <c r="J60" s="4" t="s">
        <v>2137</v>
      </c>
      <c r="K60" s="4" t="s">
        <v>42</v>
      </c>
    </row>
    <row r="61" spans="1:11" ht="89.25">
      <c r="A61" s="4" t="s">
        <v>255</v>
      </c>
      <c r="B61" s="16" t="s">
        <v>256</v>
      </c>
      <c r="C61" s="4" t="s">
        <v>257</v>
      </c>
      <c r="D61" s="4" t="s">
        <v>258</v>
      </c>
      <c r="E61" s="4" t="s">
        <v>2152</v>
      </c>
      <c r="F61" s="44" t="s">
        <v>425</v>
      </c>
      <c r="G61" s="4" t="s">
        <v>42</v>
      </c>
      <c r="H61" s="4" t="s">
        <v>425</v>
      </c>
      <c r="I61" s="4" t="s">
        <v>42</v>
      </c>
      <c r="J61" s="4" t="s">
        <v>2008</v>
      </c>
      <c r="K61" s="4" t="s">
        <v>2293</v>
      </c>
    </row>
    <row r="62" spans="1:11" ht="51">
      <c r="A62" s="4" t="s">
        <v>259</v>
      </c>
      <c r="B62" s="16" t="s">
        <v>260</v>
      </c>
      <c r="C62" s="4" t="s">
        <v>261</v>
      </c>
      <c r="D62" s="4" t="s">
        <v>261</v>
      </c>
      <c r="E62" s="4" t="s">
        <v>42</v>
      </c>
      <c r="F62" s="44" t="s">
        <v>425</v>
      </c>
      <c r="G62" s="4" t="s">
        <v>42</v>
      </c>
      <c r="H62" s="4" t="s">
        <v>425</v>
      </c>
      <c r="I62" s="4" t="s">
        <v>42</v>
      </c>
      <c r="J62" s="4" t="s">
        <v>2008</v>
      </c>
      <c r="K62" s="4" t="s">
        <v>2294</v>
      </c>
    </row>
    <row r="63" spans="1:11" ht="51">
      <c r="A63" s="4" t="s">
        <v>263</v>
      </c>
      <c r="B63" s="16" t="s">
        <v>264</v>
      </c>
      <c r="C63" s="4" t="s">
        <v>265</v>
      </c>
      <c r="D63" s="4" t="s">
        <v>265</v>
      </c>
      <c r="E63" s="4" t="s">
        <v>42</v>
      </c>
      <c r="F63" s="4" t="s">
        <v>424</v>
      </c>
      <c r="G63" s="4" t="s">
        <v>1453</v>
      </c>
      <c r="H63" s="4" t="s">
        <v>424</v>
      </c>
      <c r="I63" s="4" t="s">
        <v>1453</v>
      </c>
      <c r="J63" s="4" t="s">
        <v>2008</v>
      </c>
      <c r="K63" s="4" t="s">
        <v>2295</v>
      </c>
    </row>
    <row r="64" spans="1:11" ht="76.5">
      <c r="A64" s="4" t="s">
        <v>266</v>
      </c>
      <c r="B64" s="16" t="s">
        <v>267</v>
      </c>
      <c r="C64" s="4" t="s">
        <v>268</v>
      </c>
      <c r="D64" s="4" t="s">
        <v>269</v>
      </c>
      <c r="E64" s="4" t="s">
        <v>42</v>
      </c>
      <c r="F64" s="44" t="s">
        <v>425</v>
      </c>
      <c r="G64" s="4" t="s">
        <v>42</v>
      </c>
      <c r="H64" s="4" t="s">
        <v>425</v>
      </c>
      <c r="I64" s="4" t="s">
        <v>42</v>
      </c>
      <c r="J64" s="4" t="s">
        <v>2008</v>
      </c>
      <c r="K64" s="4" t="s">
        <v>419</v>
      </c>
    </row>
    <row r="65" spans="1:11" ht="89.25">
      <c r="A65" s="4" t="s">
        <v>271</v>
      </c>
      <c r="B65" s="16" t="s">
        <v>272</v>
      </c>
      <c r="C65" s="4" t="s">
        <v>273</v>
      </c>
      <c r="D65" s="4" t="s">
        <v>274</v>
      </c>
      <c r="E65" s="4" t="s">
        <v>270</v>
      </c>
      <c r="F65" s="4" t="s">
        <v>446</v>
      </c>
      <c r="G65" s="4" t="s">
        <v>2296</v>
      </c>
      <c r="H65" s="4" t="s">
        <v>425</v>
      </c>
      <c r="I65" s="4" t="s">
        <v>42</v>
      </c>
      <c r="J65" s="4" t="s">
        <v>2008</v>
      </c>
      <c r="K65" s="4" t="s">
        <v>2297</v>
      </c>
    </row>
    <row r="66" spans="1:11" ht="89.25">
      <c r="A66" s="4" t="s">
        <v>271</v>
      </c>
      <c r="B66" s="16" t="s">
        <v>272</v>
      </c>
      <c r="C66" s="4" t="s">
        <v>273</v>
      </c>
      <c r="D66" s="4" t="s">
        <v>274</v>
      </c>
      <c r="E66" s="4" t="s">
        <v>275</v>
      </c>
      <c r="F66" s="4" t="s">
        <v>446</v>
      </c>
      <c r="G66" s="4" t="s">
        <v>2298</v>
      </c>
      <c r="H66" s="4" t="s">
        <v>425</v>
      </c>
      <c r="I66" s="4" t="s">
        <v>42</v>
      </c>
      <c r="J66" s="4" t="s">
        <v>2008</v>
      </c>
      <c r="K66" s="4" t="s">
        <v>2299</v>
      </c>
    </row>
    <row r="67" spans="1:11" ht="89.25">
      <c r="A67" s="4" t="s">
        <v>271</v>
      </c>
      <c r="B67" s="16" t="s">
        <v>272</v>
      </c>
      <c r="C67" s="4" t="s">
        <v>273</v>
      </c>
      <c r="D67" s="4" t="s">
        <v>274</v>
      </c>
      <c r="E67" s="4" t="s">
        <v>276</v>
      </c>
      <c r="F67" s="4" t="s">
        <v>446</v>
      </c>
      <c r="G67" s="4" t="s">
        <v>2300</v>
      </c>
      <c r="H67" s="4" t="s">
        <v>425</v>
      </c>
      <c r="I67" s="4" t="s">
        <v>42</v>
      </c>
      <c r="J67" s="4" t="s">
        <v>2008</v>
      </c>
      <c r="K67" s="4" t="s">
        <v>2301</v>
      </c>
    </row>
    <row r="68" spans="1:11" ht="89.25">
      <c r="A68" s="4" t="s">
        <v>271</v>
      </c>
      <c r="B68" s="16" t="s">
        <v>272</v>
      </c>
      <c r="C68" s="4" t="s">
        <v>273</v>
      </c>
      <c r="D68" s="4" t="s">
        <v>274</v>
      </c>
      <c r="E68" s="4" t="s">
        <v>274</v>
      </c>
      <c r="F68" s="4" t="s">
        <v>446</v>
      </c>
      <c r="G68" s="4" t="s">
        <v>2302</v>
      </c>
      <c r="H68" s="4" t="s">
        <v>425</v>
      </c>
      <c r="I68" s="4" t="s">
        <v>42</v>
      </c>
      <c r="J68" s="4" t="s">
        <v>2008</v>
      </c>
      <c r="K68" s="4" t="s">
        <v>2303</v>
      </c>
    </row>
    <row r="69" spans="1:11" ht="51">
      <c r="A69" s="4" t="s">
        <v>277</v>
      </c>
      <c r="B69" s="16" t="s">
        <v>278</v>
      </c>
      <c r="C69" s="4" t="s">
        <v>279</v>
      </c>
      <c r="D69" s="4" t="s">
        <v>279</v>
      </c>
      <c r="E69" s="4" t="s">
        <v>42</v>
      </c>
      <c r="F69" s="44" t="s">
        <v>425</v>
      </c>
      <c r="G69" s="4" t="s">
        <v>42</v>
      </c>
      <c r="H69" s="4" t="s">
        <v>425</v>
      </c>
      <c r="I69" s="4" t="s">
        <v>42</v>
      </c>
      <c r="J69" s="4" t="s">
        <v>2008</v>
      </c>
      <c r="K69" s="4" t="s">
        <v>546</v>
      </c>
    </row>
    <row r="70" spans="1:11" ht="51">
      <c r="A70" s="4" t="s">
        <v>1752</v>
      </c>
      <c r="B70" s="16" t="s">
        <v>1753</v>
      </c>
      <c r="C70" s="4" t="s">
        <v>1754</v>
      </c>
      <c r="D70" s="4" t="s">
        <v>1755</v>
      </c>
      <c r="E70" s="4" t="s">
        <v>42</v>
      </c>
      <c r="F70" s="44" t="s">
        <v>425</v>
      </c>
      <c r="G70" s="4" t="s">
        <v>42</v>
      </c>
      <c r="H70" s="4" t="s">
        <v>425</v>
      </c>
      <c r="I70" s="4" t="s">
        <v>42</v>
      </c>
      <c r="J70" s="4" t="s">
        <v>2137</v>
      </c>
      <c r="K70" s="4" t="s">
        <v>42</v>
      </c>
    </row>
    <row r="71" spans="1:11" ht="89.25">
      <c r="A71" s="4" t="s">
        <v>280</v>
      </c>
      <c r="B71" s="24" t="s">
        <v>281</v>
      </c>
      <c r="C71" s="4" t="s">
        <v>282</v>
      </c>
      <c r="D71" s="44" t="s">
        <v>282</v>
      </c>
      <c r="E71" s="4" t="s">
        <v>42</v>
      </c>
      <c r="F71" s="4" t="s">
        <v>424</v>
      </c>
      <c r="G71" s="4" t="s">
        <v>1125</v>
      </c>
      <c r="H71" s="4" t="s">
        <v>425</v>
      </c>
      <c r="I71" s="4" t="s">
        <v>42</v>
      </c>
      <c r="J71" s="4" t="s">
        <v>2137</v>
      </c>
      <c r="K71" s="4" t="s">
        <v>42</v>
      </c>
    </row>
    <row r="72" spans="1:11" ht="51">
      <c r="A72" s="4" t="s">
        <v>290</v>
      </c>
      <c r="B72" s="24" t="s">
        <v>291</v>
      </c>
      <c r="C72" s="4" t="s">
        <v>292</v>
      </c>
      <c r="D72" s="44" t="s">
        <v>293</v>
      </c>
      <c r="E72" s="4" t="s">
        <v>42</v>
      </c>
      <c r="F72" s="44" t="s">
        <v>425</v>
      </c>
      <c r="G72" s="4" t="s">
        <v>42</v>
      </c>
      <c r="H72" s="4" t="s">
        <v>425</v>
      </c>
      <c r="I72" s="4" t="s">
        <v>42</v>
      </c>
      <c r="J72" s="4" t="s">
        <v>2137</v>
      </c>
      <c r="K72" s="4" t="s">
        <v>42</v>
      </c>
    </row>
    <row r="73" spans="1:11" ht="51">
      <c r="A73" s="4" t="s">
        <v>294</v>
      </c>
      <c r="B73" s="16" t="s">
        <v>295</v>
      </c>
      <c r="C73" s="4" t="s">
        <v>296</v>
      </c>
      <c r="D73" s="4" t="s">
        <v>297</v>
      </c>
      <c r="E73" s="4" t="s">
        <v>42</v>
      </c>
      <c r="F73" s="44" t="s">
        <v>425</v>
      </c>
      <c r="G73" s="4" t="s">
        <v>42</v>
      </c>
      <c r="H73" s="4" t="s">
        <v>425</v>
      </c>
      <c r="I73" s="4" t="s">
        <v>42</v>
      </c>
      <c r="J73" s="4" t="s">
        <v>2137</v>
      </c>
      <c r="K73" s="4" t="s">
        <v>42</v>
      </c>
    </row>
    <row r="74" spans="1:11" ht="51">
      <c r="A74" s="4" t="s">
        <v>299</v>
      </c>
      <c r="B74" s="16" t="s">
        <v>300</v>
      </c>
      <c r="C74" s="4" t="s">
        <v>301</v>
      </c>
      <c r="D74" s="4" t="s">
        <v>302</v>
      </c>
      <c r="E74" s="4" t="s">
        <v>42</v>
      </c>
      <c r="F74" s="44" t="s">
        <v>425</v>
      </c>
      <c r="G74" s="4" t="s">
        <v>42</v>
      </c>
      <c r="H74" s="4" t="s">
        <v>425</v>
      </c>
      <c r="I74" s="4" t="s">
        <v>42</v>
      </c>
      <c r="J74" s="4" t="s">
        <v>2137</v>
      </c>
      <c r="K74" s="4" t="s">
        <v>42</v>
      </c>
    </row>
    <row r="75" spans="1:11" ht="331.5">
      <c r="A75" s="4" t="s">
        <v>303</v>
      </c>
      <c r="B75" s="16" t="s">
        <v>304</v>
      </c>
      <c r="C75" s="4" t="s">
        <v>305</v>
      </c>
      <c r="D75" s="4" t="s">
        <v>305</v>
      </c>
      <c r="E75" s="33" t="s">
        <v>2180</v>
      </c>
      <c r="F75" s="4" t="s">
        <v>446</v>
      </c>
      <c r="G75" s="4" t="s">
        <v>2304</v>
      </c>
      <c r="H75" s="4" t="s">
        <v>446</v>
      </c>
      <c r="I75" s="4" t="s">
        <v>2304</v>
      </c>
      <c r="J75" s="4" t="s">
        <v>2137</v>
      </c>
      <c r="K75" s="4" t="s">
        <v>42</v>
      </c>
    </row>
    <row r="76" spans="1:11" ht="75">
      <c r="A76" s="4" t="s">
        <v>306</v>
      </c>
      <c r="B76" s="39" t="s">
        <v>59</v>
      </c>
      <c r="C76" s="4" t="s">
        <v>308</v>
      </c>
      <c r="D76" s="33" t="s">
        <v>308</v>
      </c>
      <c r="E76" s="4" t="s">
        <v>42</v>
      </c>
      <c r="F76" s="4" t="s">
        <v>490</v>
      </c>
      <c r="G76" s="4" t="s">
        <v>2305</v>
      </c>
      <c r="H76" s="4" t="s">
        <v>490</v>
      </c>
      <c r="I76" s="4" t="s">
        <v>2305</v>
      </c>
      <c r="J76" s="4" t="s">
        <v>2008</v>
      </c>
      <c r="K76" s="4" t="s">
        <v>910</v>
      </c>
    </row>
    <row r="77" spans="1:11" ht="153">
      <c r="A77" s="4" t="s">
        <v>309</v>
      </c>
      <c r="B77" s="16" t="s">
        <v>310</v>
      </c>
      <c r="C77" s="48" t="s">
        <v>311</v>
      </c>
      <c r="D77" s="4" t="s">
        <v>312</v>
      </c>
      <c r="E77" s="4" t="s">
        <v>42</v>
      </c>
      <c r="F77" s="4" t="s">
        <v>490</v>
      </c>
      <c r="G77" s="4" t="s">
        <v>2306</v>
      </c>
      <c r="H77" s="4" t="s">
        <v>490</v>
      </c>
      <c r="I77" s="4" t="s">
        <v>2306</v>
      </c>
      <c r="J77" s="4" t="s">
        <v>2137</v>
      </c>
      <c r="K77" s="4" t="s">
        <v>42</v>
      </c>
    </row>
    <row r="78" spans="1:11" ht="51">
      <c r="A78" s="4" t="s">
        <v>313</v>
      </c>
      <c r="B78" s="16" t="s">
        <v>314</v>
      </c>
      <c r="C78" s="4" t="s">
        <v>315</v>
      </c>
      <c r="D78" s="4" t="s">
        <v>315</v>
      </c>
      <c r="E78" s="4" t="s">
        <v>42</v>
      </c>
      <c r="F78" s="44" t="s">
        <v>425</v>
      </c>
      <c r="G78" s="4" t="s">
        <v>42</v>
      </c>
      <c r="H78" s="4" t="s">
        <v>425</v>
      </c>
      <c r="I78" s="4" t="s">
        <v>42</v>
      </c>
      <c r="J78" s="4" t="s">
        <v>2137</v>
      </c>
      <c r="K78" s="4" t="s">
        <v>42</v>
      </c>
    </row>
    <row r="79" spans="1:11" ht="409.5">
      <c r="A79" s="4" t="s">
        <v>246</v>
      </c>
      <c r="B79" s="39" t="s">
        <v>247</v>
      </c>
      <c r="C79" s="4" t="s">
        <v>248</v>
      </c>
      <c r="D79" s="33" t="s">
        <v>248</v>
      </c>
      <c r="E79" s="33" t="s">
        <v>2193</v>
      </c>
      <c r="F79" s="44" t="s">
        <v>425</v>
      </c>
      <c r="G79" s="4" t="s">
        <v>42</v>
      </c>
      <c r="H79" s="4" t="s">
        <v>425</v>
      </c>
      <c r="I79" s="4" t="s">
        <v>42</v>
      </c>
      <c r="J79" s="4" t="s">
        <v>2137</v>
      </c>
      <c r="K79" s="4" t="s">
        <v>42</v>
      </c>
    </row>
    <row r="80" spans="1:11" ht="89.25">
      <c r="A80" s="4" t="s">
        <v>329</v>
      </c>
      <c r="B80" s="16" t="s">
        <v>330</v>
      </c>
      <c r="C80" s="4" t="s">
        <v>331</v>
      </c>
      <c r="D80" s="4" t="s">
        <v>332</v>
      </c>
      <c r="E80" s="4" t="s">
        <v>42</v>
      </c>
      <c r="F80" s="44" t="s">
        <v>425</v>
      </c>
      <c r="G80" s="4" t="s">
        <v>42</v>
      </c>
      <c r="H80" s="4" t="s">
        <v>425</v>
      </c>
      <c r="I80" s="4" t="s">
        <v>42</v>
      </c>
      <c r="J80" s="4" t="s">
        <v>2137</v>
      </c>
      <c r="K80" s="4" t="s">
        <v>42</v>
      </c>
    </row>
    <row r="81" spans="1:11" ht="51">
      <c r="A81" s="4" t="s">
        <v>324</v>
      </c>
      <c r="B81" s="16" t="s">
        <v>325</v>
      </c>
      <c r="C81" s="4" t="s">
        <v>326</v>
      </c>
      <c r="D81" s="4" t="s">
        <v>327</v>
      </c>
      <c r="E81" s="4" t="s">
        <v>42</v>
      </c>
      <c r="F81" s="4" t="s">
        <v>446</v>
      </c>
      <c r="G81" s="4" t="s">
        <v>2307</v>
      </c>
      <c r="H81" s="4" t="s">
        <v>425</v>
      </c>
      <c r="I81" s="4" t="s">
        <v>42</v>
      </c>
      <c r="J81" s="4" t="s">
        <v>2008</v>
      </c>
      <c r="K81" s="4" t="s">
        <v>2308</v>
      </c>
    </row>
    <row r="82" spans="1:11" ht="63.75">
      <c r="A82" s="4" t="s">
        <v>334</v>
      </c>
      <c r="B82" s="16" t="s">
        <v>335</v>
      </c>
      <c r="C82" s="4" t="s">
        <v>336</v>
      </c>
      <c r="D82" s="4" t="s">
        <v>336</v>
      </c>
      <c r="E82" s="4" t="s">
        <v>2202</v>
      </c>
      <c r="F82" s="4" t="s">
        <v>490</v>
      </c>
      <c r="G82" s="4" t="s">
        <v>2309</v>
      </c>
      <c r="H82" s="4" t="s">
        <v>490</v>
      </c>
      <c r="I82" s="4" t="s">
        <v>2309</v>
      </c>
      <c r="J82" s="4" t="s">
        <v>2008</v>
      </c>
      <c r="K82" s="4" t="s">
        <v>1206</v>
      </c>
    </row>
    <row r="83" spans="1:11" ht="76.5">
      <c r="A83" s="4" t="s">
        <v>337</v>
      </c>
      <c r="B83" s="16" t="s">
        <v>338</v>
      </c>
      <c r="C83" s="4" t="s">
        <v>339</v>
      </c>
      <c r="D83" s="4" t="s">
        <v>340</v>
      </c>
      <c r="E83" s="4" t="s">
        <v>340</v>
      </c>
      <c r="F83" s="4" t="s">
        <v>490</v>
      </c>
      <c r="G83" s="4" t="s">
        <v>2310</v>
      </c>
      <c r="H83" s="4" t="s">
        <v>490</v>
      </c>
      <c r="I83" s="4" t="s">
        <v>2310</v>
      </c>
      <c r="J83" s="4" t="s">
        <v>2137</v>
      </c>
      <c r="K83" s="4" t="s">
        <v>42</v>
      </c>
    </row>
    <row r="84" spans="1:11" ht="75">
      <c r="A84" s="4" t="s">
        <v>344</v>
      </c>
      <c r="B84" s="27" t="s">
        <v>345</v>
      </c>
      <c r="C84" s="4" t="s">
        <v>346</v>
      </c>
      <c r="D84" s="4" t="s">
        <v>346</v>
      </c>
      <c r="E84" s="4" t="s">
        <v>346</v>
      </c>
      <c r="F84" s="4" t="s">
        <v>490</v>
      </c>
      <c r="G84" s="4" t="s">
        <v>2311</v>
      </c>
      <c r="H84" s="4" t="s">
        <v>490</v>
      </c>
      <c r="I84" s="4" t="s">
        <v>2311</v>
      </c>
      <c r="J84" s="4" t="s">
        <v>2008</v>
      </c>
      <c r="K84" s="4" t="s">
        <v>813</v>
      </c>
    </row>
    <row r="85" spans="1:11" ht="60">
      <c r="A85" s="4" t="s">
        <v>347</v>
      </c>
      <c r="B85" s="27" t="s">
        <v>348</v>
      </c>
      <c r="C85" s="4" t="s">
        <v>349</v>
      </c>
      <c r="D85" s="4" t="s">
        <v>350</v>
      </c>
      <c r="E85" s="4" t="s">
        <v>42</v>
      </c>
      <c r="F85" s="4" t="s">
        <v>490</v>
      </c>
      <c r="G85" s="4" t="s">
        <v>2312</v>
      </c>
      <c r="H85" s="4" t="s">
        <v>490</v>
      </c>
      <c r="I85" s="4" t="s">
        <v>2312</v>
      </c>
      <c r="J85" s="4" t="s">
        <v>2137</v>
      </c>
      <c r="K85" s="4" t="s">
        <v>42</v>
      </c>
    </row>
    <row r="86" spans="1:11" ht="67.5">
      <c r="A86" s="4" t="s">
        <v>341</v>
      </c>
      <c r="B86" s="25" t="s">
        <v>342</v>
      </c>
      <c r="C86" s="4" t="s">
        <v>343</v>
      </c>
      <c r="D86" s="4" t="s">
        <v>343</v>
      </c>
      <c r="E86" s="4" t="s">
        <v>1606</v>
      </c>
      <c r="F86" s="44" t="s">
        <v>425</v>
      </c>
      <c r="G86" s="4" t="s">
        <v>42</v>
      </c>
      <c r="H86" s="4" t="s">
        <v>425</v>
      </c>
      <c r="I86" s="4" t="s">
        <v>42</v>
      </c>
      <c r="J86" s="4" t="s">
        <v>2137</v>
      </c>
      <c r="K86" s="4" t="s">
        <v>42</v>
      </c>
    </row>
    <row r="87" spans="1:11" ht="51">
      <c r="A87" s="4" t="s">
        <v>352</v>
      </c>
      <c r="B87" s="24" t="s">
        <v>353</v>
      </c>
      <c r="C87" s="4" t="s">
        <v>354</v>
      </c>
      <c r="D87" s="4" t="s">
        <v>354</v>
      </c>
      <c r="E87" s="4" t="s">
        <v>42</v>
      </c>
      <c r="F87" s="44" t="s">
        <v>425</v>
      </c>
      <c r="G87" s="4" t="s">
        <v>42</v>
      </c>
      <c r="H87" s="4" t="s">
        <v>425</v>
      </c>
      <c r="I87" s="4" t="s">
        <v>42</v>
      </c>
      <c r="J87" s="4" t="s">
        <v>2008</v>
      </c>
      <c r="K87" s="4" t="s">
        <v>1741</v>
      </c>
    </row>
    <row r="88" spans="1:11" ht="51">
      <c r="A88" s="4" t="s">
        <v>356</v>
      </c>
      <c r="B88" s="16" t="s">
        <v>357</v>
      </c>
      <c r="C88" s="4" t="s">
        <v>358</v>
      </c>
      <c r="D88" s="4" t="s">
        <v>358</v>
      </c>
      <c r="E88" s="4" t="s">
        <v>42</v>
      </c>
      <c r="F88" s="4" t="s">
        <v>446</v>
      </c>
      <c r="G88" s="4" t="s">
        <v>1729</v>
      </c>
      <c r="H88" s="4" t="s">
        <v>446</v>
      </c>
      <c r="I88" s="4" t="s">
        <v>1729</v>
      </c>
      <c r="J88" s="4" t="s">
        <v>2313</v>
      </c>
      <c r="K88" s="4" t="s">
        <v>1215</v>
      </c>
    </row>
    <row r="89" spans="1:11" ht="63.75">
      <c r="A89" s="4" t="s">
        <v>359</v>
      </c>
      <c r="B89" s="16" t="s">
        <v>360</v>
      </c>
      <c r="C89" s="4" t="s">
        <v>361</v>
      </c>
      <c r="D89" s="4" t="s">
        <v>361</v>
      </c>
      <c r="E89" s="4" t="s">
        <v>42</v>
      </c>
      <c r="F89" s="4" t="s">
        <v>446</v>
      </c>
      <c r="G89" s="4" t="s">
        <v>750</v>
      </c>
      <c r="H89" s="4" t="s">
        <v>425</v>
      </c>
      <c r="I89" s="4" t="s">
        <v>42</v>
      </c>
      <c r="J89" s="4" t="s">
        <v>2137</v>
      </c>
      <c r="K89" s="4" t="s">
        <v>42</v>
      </c>
    </row>
    <row r="90" spans="1:11" ht="51">
      <c r="A90" s="4" t="s">
        <v>366</v>
      </c>
      <c r="B90" s="16" t="s">
        <v>367</v>
      </c>
      <c r="C90" s="4" t="s">
        <v>368</v>
      </c>
      <c r="D90" s="33" t="s">
        <v>368</v>
      </c>
      <c r="E90" s="4" t="s">
        <v>42</v>
      </c>
      <c r="F90" s="44" t="s">
        <v>425</v>
      </c>
      <c r="G90" s="4" t="s">
        <v>42</v>
      </c>
      <c r="H90" s="4" t="s">
        <v>425</v>
      </c>
      <c r="I90" s="4" t="s">
        <v>42</v>
      </c>
      <c r="J90" s="4" t="s">
        <v>2137</v>
      </c>
      <c r="K90" s="4" t="s">
        <v>42</v>
      </c>
    </row>
    <row r="91" spans="1:11" ht="63.75">
      <c r="A91" s="4" t="s">
        <v>363</v>
      </c>
      <c r="B91" s="16" t="s">
        <v>364</v>
      </c>
      <c r="C91" s="4" t="s">
        <v>365</v>
      </c>
      <c r="D91" s="4" t="s">
        <v>365</v>
      </c>
      <c r="E91" s="4" t="s">
        <v>365</v>
      </c>
      <c r="F91" s="44" t="s">
        <v>425</v>
      </c>
      <c r="G91" s="4" t="s">
        <v>42</v>
      </c>
      <c r="H91" s="4" t="s">
        <v>425</v>
      </c>
      <c r="I91" s="4" t="s">
        <v>42</v>
      </c>
      <c r="J91" s="4" t="s">
        <v>2137</v>
      </c>
      <c r="K91" s="4" t="s">
        <v>42</v>
      </c>
    </row>
    <row r="92" spans="1:11" ht="63.75">
      <c r="A92" s="4" t="s">
        <v>372</v>
      </c>
      <c r="B92" s="16" t="s">
        <v>373</v>
      </c>
      <c r="C92" s="4" t="s">
        <v>343</v>
      </c>
      <c r="D92" s="4" t="s">
        <v>343</v>
      </c>
      <c r="E92" s="4" t="s">
        <v>1639</v>
      </c>
      <c r="F92" s="44" t="s">
        <v>425</v>
      </c>
      <c r="G92" s="4" t="s">
        <v>42</v>
      </c>
      <c r="H92" s="4" t="s">
        <v>425</v>
      </c>
      <c r="I92" s="4" t="s">
        <v>42</v>
      </c>
      <c r="J92" s="4" t="s">
        <v>2137</v>
      </c>
      <c r="K92" s="4" t="s">
        <v>42</v>
      </c>
    </row>
    <row r="93" spans="1:11" ht="63.75">
      <c r="A93" s="4" t="s">
        <v>369</v>
      </c>
      <c r="B93" s="16" t="s">
        <v>370</v>
      </c>
      <c r="C93" s="4" t="s">
        <v>371</v>
      </c>
      <c r="D93" s="4" t="s">
        <v>371</v>
      </c>
      <c r="E93" s="4" t="s">
        <v>371</v>
      </c>
      <c r="F93" s="4" t="s">
        <v>490</v>
      </c>
      <c r="G93" s="4" t="s">
        <v>813</v>
      </c>
      <c r="H93" s="4" t="s">
        <v>490</v>
      </c>
      <c r="I93" s="4" t="s">
        <v>813</v>
      </c>
      <c r="J93" s="4" t="s">
        <v>2008</v>
      </c>
      <c r="K93" s="4" t="s">
        <v>1645</v>
      </c>
    </row>
    <row r="94" spans="1:11" ht="51">
      <c r="A94" s="4" t="s">
        <v>287</v>
      </c>
      <c r="B94" s="24" t="s">
        <v>288</v>
      </c>
      <c r="C94" s="52" t="s">
        <v>289</v>
      </c>
      <c r="D94" s="4" t="s">
        <v>289</v>
      </c>
      <c r="E94" s="4" t="s">
        <v>42</v>
      </c>
      <c r="F94" s="4" t="s">
        <v>446</v>
      </c>
      <c r="G94" s="4" t="s">
        <v>568</v>
      </c>
      <c r="H94" s="4" t="s">
        <v>446</v>
      </c>
      <c r="I94" s="4" t="s">
        <v>568</v>
      </c>
      <c r="J94" s="4" t="s">
        <v>2008</v>
      </c>
      <c r="K94" s="4" t="s">
        <v>578</v>
      </c>
    </row>
    <row r="95" spans="1:11" ht="51">
      <c r="A95" s="4" t="s">
        <v>283</v>
      </c>
      <c r="B95" s="16" t="s">
        <v>284</v>
      </c>
      <c r="C95" s="4" t="s">
        <v>285</v>
      </c>
      <c r="D95" s="4" t="s">
        <v>285</v>
      </c>
      <c r="E95" s="4" t="s">
        <v>42</v>
      </c>
      <c r="F95" s="4" t="s">
        <v>446</v>
      </c>
      <c r="G95" s="4" t="s">
        <v>2314</v>
      </c>
      <c r="H95" s="4" t="s">
        <v>425</v>
      </c>
      <c r="I95" s="4" t="s">
        <v>42</v>
      </c>
      <c r="J95" s="4" t="s">
        <v>2008</v>
      </c>
      <c r="K95" s="4" t="s">
        <v>787</v>
      </c>
    </row>
    <row r="96" spans="1:11" ht="63.75">
      <c r="A96" s="4" t="s">
        <v>374</v>
      </c>
      <c r="B96" s="16" t="s">
        <v>373</v>
      </c>
      <c r="C96" s="4" t="s">
        <v>343</v>
      </c>
      <c r="D96" s="4" t="s">
        <v>343</v>
      </c>
      <c r="E96" s="4" t="s">
        <v>2241</v>
      </c>
      <c r="F96" s="44" t="s">
        <v>425</v>
      </c>
      <c r="G96" s="4" t="s">
        <v>42</v>
      </c>
      <c r="H96" s="4" t="s">
        <v>425</v>
      </c>
      <c r="I96" s="4" t="s">
        <v>42</v>
      </c>
      <c r="J96" s="4" t="s">
        <v>2137</v>
      </c>
      <c r="K96" s="4" t="s">
        <v>42</v>
      </c>
    </row>
    <row r="97" spans="1:11" ht="63.75">
      <c r="A97" s="4" t="s">
        <v>375</v>
      </c>
      <c r="B97" s="16" t="s">
        <v>373</v>
      </c>
      <c r="C97" s="4" t="s">
        <v>343</v>
      </c>
      <c r="D97" s="4" t="s">
        <v>343</v>
      </c>
      <c r="E97" s="4" t="s">
        <v>1650</v>
      </c>
      <c r="F97" s="44" t="s">
        <v>425</v>
      </c>
      <c r="G97" s="4" t="s">
        <v>42</v>
      </c>
      <c r="H97" s="4" t="s">
        <v>425</v>
      </c>
      <c r="I97" s="4" t="s">
        <v>42</v>
      </c>
      <c r="J97" s="4" t="s">
        <v>2137</v>
      </c>
      <c r="K97" s="4" t="s">
        <v>42</v>
      </c>
    </row>
    <row r="98" spans="1:11" ht="63.75">
      <c r="A98" s="4" t="s">
        <v>376</v>
      </c>
      <c r="B98" s="16" t="s">
        <v>373</v>
      </c>
      <c r="C98" s="4" t="s">
        <v>343</v>
      </c>
      <c r="D98" s="4" t="s">
        <v>343</v>
      </c>
      <c r="E98" s="4" t="s">
        <v>1656</v>
      </c>
      <c r="F98" s="44" t="s">
        <v>425</v>
      </c>
      <c r="G98" s="4" t="s">
        <v>42</v>
      </c>
      <c r="H98" s="4" t="s">
        <v>425</v>
      </c>
      <c r="I98" s="4" t="s">
        <v>42</v>
      </c>
      <c r="J98" s="4" t="s">
        <v>2137</v>
      </c>
      <c r="K98" s="4" t="s">
        <v>42</v>
      </c>
    </row>
    <row r="99" spans="1:11" ht="63.75">
      <c r="A99" s="4" t="s">
        <v>377</v>
      </c>
      <c r="B99" s="16" t="s">
        <v>373</v>
      </c>
      <c r="C99" s="4" t="s">
        <v>343</v>
      </c>
      <c r="D99" s="4" t="s">
        <v>343</v>
      </c>
      <c r="E99" s="4" t="s">
        <v>1664</v>
      </c>
      <c r="F99" s="44" t="s">
        <v>425</v>
      </c>
      <c r="G99" s="4" t="s">
        <v>42</v>
      </c>
      <c r="H99" s="4" t="s">
        <v>425</v>
      </c>
      <c r="I99" s="4" t="s">
        <v>42</v>
      </c>
      <c r="J99" s="4" t="s">
        <v>2137</v>
      </c>
      <c r="K99" s="4" t="s">
        <v>42</v>
      </c>
    </row>
    <row r="100" spans="1:11" ht="60">
      <c r="A100" s="4" t="s">
        <v>317</v>
      </c>
      <c r="B100" s="39" t="s">
        <v>318</v>
      </c>
      <c r="C100" s="4" t="s">
        <v>319</v>
      </c>
      <c r="D100" s="4" t="s">
        <v>320</v>
      </c>
      <c r="E100" s="33" t="s">
        <v>316</v>
      </c>
      <c r="F100" s="44" t="s">
        <v>425</v>
      </c>
      <c r="G100" s="4" t="s">
        <v>42</v>
      </c>
      <c r="H100" s="4" t="s">
        <v>425</v>
      </c>
      <c r="I100" s="4" t="s">
        <v>42</v>
      </c>
      <c r="J100" s="4" t="s">
        <v>2137</v>
      </c>
      <c r="K100" s="4" t="s">
        <v>42</v>
      </c>
    </row>
    <row r="101" spans="1:11" ht="60">
      <c r="A101" s="4" t="s">
        <v>317</v>
      </c>
      <c r="B101" s="39" t="s">
        <v>318</v>
      </c>
      <c r="C101" s="4" t="s">
        <v>319</v>
      </c>
      <c r="D101" s="4" t="s">
        <v>320</v>
      </c>
      <c r="E101" s="33" t="s">
        <v>1673</v>
      </c>
      <c r="F101" s="44" t="s">
        <v>425</v>
      </c>
      <c r="G101" s="4" t="s">
        <v>42</v>
      </c>
      <c r="H101" s="4" t="s">
        <v>425</v>
      </c>
      <c r="I101" s="4" t="s">
        <v>42</v>
      </c>
      <c r="J101" s="4" t="s">
        <v>2137</v>
      </c>
      <c r="K101" s="4" t="s">
        <v>42</v>
      </c>
    </row>
    <row r="102" spans="1:11" ht="60">
      <c r="A102" s="4" t="s">
        <v>317</v>
      </c>
      <c r="B102" s="39" t="s">
        <v>318</v>
      </c>
      <c r="C102" s="4" t="s">
        <v>319</v>
      </c>
      <c r="D102" s="4" t="s">
        <v>320</v>
      </c>
      <c r="E102" s="33" t="s">
        <v>322</v>
      </c>
      <c r="F102" s="44" t="s">
        <v>425</v>
      </c>
      <c r="G102" s="4" t="s">
        <v>42</v>
      </c>
      <c r="H102" s="4" t="s">
        <v>425</v>
      </c>
      <c r="I102" s="4" t="s">
        <v>42</v>
      </c>
      <c r="J102" s="4" t="s">
        <v>2137</v>
      </c>
      <c r="K102" s="4" t="s">
        <v>42</v>
      </c>
    </row>
    <row r="103" spans="1:11" ht="60">
      <c r="A103" s="4" t="s">
        <v>317</v>
      </c>
      <c r="B103" s="39" t="s">
        <v>318</v>
      </c>
      <c r="C103" s="4" t="s">
        <v>319</v>
      </c>
      <c r="D103" s="4" t="s">
        <v>320</v>
      </c>
      <c r="E103" s="33" t="s">
        <v>1686</v>
      </c>
      <c r="F103" s="44" t="s">
        <v>425</v>
      </c>
      <c r="G103" s="4" t="s">
        <v>42</v>
      </c>
      <c r="H103" s="4" t="s">
        <v>425</v>
      </c>
      <c r="I103" s="4" t="s">
        <v>42</v>
      </c>
      <c r="J103" s="4" t="s">
        <v>2137</v>
      </c>
      <c r="K103" s="4" t="s">
        <v>42</v>
      </c>
    </row>
    <row r="104" spans="1:11" ht="60">
      <c r="A104" s="4" t="s">
        <v>378</v>
      </c>
      <c r="B104" s="27" t="s">
        <v>379</v>
      </c>
      <c r="C104" s="4" t="s">
        <v>380</v>
      </c>
      <c r="D104" s="4" t="s">
        <v>380</v>
      </c>
      <c r="E104" s="4" t="s">
        <v>380</v>
      </c>
      <c r="F104" s="4" t="s">
        <v>446</v>
      </c>
      <c r="G104" s="4" t="s">
        <v>2315</v>
      </c>
      <c r="H104" s="4" t="s">
        <v>446</v>
      </c>
      <c r="I104" s="4" t="s">
        <v>2315</v>
      </c>
      <c r="J104" s="4" t="s">
        <v>2137</v>
      </c>
      <c r="K104" s="4" t="s">
        <v>42</v>
      </c>
    </row>
    <row r="105" spans="1:11" ht="51">
      <c r="A105" s="4" t="s">
        <v>381</v>
      </c>
      <c r="B105" s="16" t="s">
        <v>382</v>
      </c>
      <c r="C105" s="4" t="s">
        <v>383</v>
      </c>
      <c r="D105" s="33" t="s">
        <v>383</v>
      </c>
      <c r="E105" s="4" t="s">
        <v>42</v>
      </c>
      <c r="F105" s="44" t="s">
        <v>425</v>
      </c>
      <c r="G105" s="4" t="s">
        <v>42</v>
      </c>
      <c r="H105" s="4" t="s">
        <v>425</v>
      </c>
      <c r="I105" s="4" t="s">
        <v>42</v>
      </c>
      <c r="J105" s="4" t="s">
        <v>2137</v>
      </c>
      <c r="K105" s="4" t="s">
        <v>42</v>
      </c>
    </row>
    <row r="106" spans="1:11" ht="51">
      <c r="A106" s="4" t="s">
        <v>385</v>
      </c>
      <c r="B106" s="16" t="s">
        <v>386</v>
      </c>
      <c r="C106" s="4" t="s">
        <v>387</v>
      </c>
      <c r="D106" s="4" t="s">
        <v>387</v>
      </c>
      <c r="E106" s="4" t="s">
        <v>42</v>
      </c>
      <c r="F106" s="4" t="s">
        <v>424</v>
      </c>
      <c r="G106" s="4" t="s">
        <v>483</v>
      </c>
      <c r="H106" s="4" t="s">
        <v>424</v>
      </c>
      <c r="I106" s="4" t="s">
        <v>483</v>
      </c>
      <c r="J106" s="4" t="s">
        <v>2137</v>
      </c>
      <c r="K106" s="4" t="s">
        <v>42</v>
      </c>
    </row>
    <row r="107" spans="1:11" ht="63.75">
      <c r="A107" s="4" t="s">
        <v>388</v>
      </c>
      <c r="B107" s="4" t="s">
        <v>389</v>
      </c>
      <c r="C107" s="4" t="s">
        <v>390</v>
      </c>
      <c r="D107" s="4" t="s">
        <v>391</v>
      </c>
      <c r="E107" s="4" t="s">
        <v>2256</v>
      </c>
      <c r="F107" s="4" t="s">
        <v>446</v>
      </c>
      <c r="G107" s="4" t="s">
        <v>1741</v>
      </c>
      <c r="H107" s="4" t="s">
        <v>446</v>
      </c>
      <c r="I107" s="4" t="s">
        <v>1741</v>
      </c>
      <c r="J107" s="4" t="s">
        <v>2008</v>
      </c>
      <c r="K107" s="4" t="s">
        <v>2316</v>
      </c>
    </row>
    <row r="108" spans="1:11" ht="60">
      <c r="A108" s="4" t="s">
        <v>246</v>
      </c>
      <c r="B108" s="39" t="s">
        <v>247</v>
      </c>
      <c r="C108" s="4" t="s">
        <v>248</v>
      </c>
      <c r="D108" s="33" t="s">
        <v>248</v>
      </c>
      <c r="E108" s="4" t="s">
        <v>392</v>
      </c>
      <c r="F108" s="4" t="s">
        <v>490</v>
      </c>
      <c r="G108" s="4" t="s">
        <v>2317</v>
      </c>
      <c r="H108" s="4" t="s">
        <v>425</v>
      </c>
      <c r="I108" s="4" t="s">
        <v>42</v>
      </c>
      <c r="J108" s="4" t="s">
        <v>2008</v>
      </c>
      <c r="K108" s="4" t="s">
        <v>2317</v>
      </c>
    </row>
    <row r="109" spans="1:11" ht="409.5">
      <c r="A109" s="4" t="s">
        <v>143</v>
      </c>
      <c r="B109" s="27" t="s">
        <v>2260</v>
      </c>
      <c r="C109" s="4" t="s">
        <v>145</v>
      </c>
      <c r="D109" s="4" t="s">
        <v>146</v>
      </c>
      <c r="E109" s="4" t="s">
        <v>2261</v>
      </c>
      <c r="F109" s="44" t="s">
        <v>425</v>
      </c>
      <c r="G109" s="4" t="s">
        <v>42</v>
      </c>
      <c r="H109" s="4" t="s">
        <v>425</v>
      </c>
      <c r="I109" s="4" t="s">
        <v>42</v>
      </c>
      <c r="J109" s="4" t="s">
        <v>2008</v>
      </c>
      <c r="K109" s="4" t="s">
        <v>2318</v>
      </c>
    </row>
    <row r="110" spans="1:11" ht="51">
      <c r="A110" s="4" t="s">
        <v>393</v>
      </c>
      <c r="B110" s="16" t="s">
        <v>394</v>
      </c>
      <c r="C110" s="4" t="s">
        <v>395</v>
      </c>
      <c r="D110" s="4" t="s">
        <v>395</v>
      </c>
      <c r="E110" s="4" t="s">
        <v>42</v>
      </c>
      <c r="F110" s="44" t="s">
        <v>425</v>
      </c>
      <c r="G110" s="4" t="s">
        <v>42</v>
      </c>
      <c r="H110" s="4" t="s">
        <v>425</v>
      </c>
      <c r="I110" s="4" t="s">
        <v>42</v>
      </c>
      <c r="J110" s="4" t="s">
        <v>2008</v>
      </c>
      <c r="K110" s="4" t="s">
        <v>779</v>
      </c>
    </row>
    <row r="291" spans="2:2">
      <c r="B291" s="13"/>
    </row>
  </sheetData>
  <autoFilter ref="A1:K110" xr:uid="{152A88FF-91F3-48CE-B5E6-870F0AD2BA50}"/>
  <hyperlinks>
    <hyperlink ref="B5" r:id="rId1" xr:uid="{1F455077-3E99-4C3B-A96C-6CC026AF91B2}"/>
    <hyperlink ref="B6" r:id="rId2" display="https://www.epa.gov/system/files/documents/2024-04/nisqually-indian-tribe-pcap.pdf" xr:uid="{CAA6E29C-5B7B-4D75-92F0-ECB9BD2E200C}"/>
    <hyperlink ref="B7" r:id="rId3" xr:uid="{2AC36D21-F85D-441E-BDB4-E23B2572F6A3}"/>
    <hyperlink ref="B8" r:id="rId4" display="https://www.epa.gov/system/files/documents/2024-04/fallon-paiute-shoshone-tribe-pcap.pdf" xr:uid="{E5EA9974-4F0C-49FD-A69F-3004132B7A19}"/>
    <hyperlink ref="B9" r:id="rId5" display="https://www.epa.gov/system/files/documents/2024-04/tulalip-tribes-pcap.pdf" xr:uid="{4F6C2F47-2C10-40F2-A8C7-26D5C22774F4}"/>
    <hyperlink ref="B10" r:id="rId6" display="https://www.epa.gov/system/files/documents/2024-04/nez-perce-tribe-pcap.pdf" xr:uid="{23813F63-7232-49CE-8CC6-3C024AFCF2B7}"/>
    <hyperlink ref="B12" r:id="rId7" xr:uid="{0DE553F1-A4B6-4639-A392-9D53208AEA20}"/>
    <hyperlink ref="B13" r:id="rId8" display="https://www.epa.gov/system/files/documents/2024-03/samish-indian-nation-priority-climate-action-plan.pdf" xr:uid="{66AB9A63-14AE-4587-9DA9-A82A9487EE5C}"/>
    <hyperlink ref="B14" r:id="rId9" xr:uid="{8F6F57FA-2C49-45CA-A1D5-52209FCF4B9F}"/>
    <hyperlink ref="B15" r:id="rId10" xr:uid="{D119933F-79D5-4D4E-8A09-755E7DEC8EDF}"/>
    <hyperlink ref="B17" r:id="rId11" xr:uid="{DF357438-3B5C-4274-B88C-F9BADD1A2A8A}"/>
    <hyperlink ref="B20" r:id="rId12" display="https://www.epa.gov/system/files/documents/2024-04/portgamblesklallamtribe-pcap.pdf" xr:uid="{771AA4F4-6207-4D20-8FC5-4B01C366B342}"/>
    <hyperlink ref="B21" r:id="rId13" xr:uid="{8D5B6BA7-0991-48F5-98D4-9F069638F8DB}"/>
    <hyperlink ref="B22" r:id="rId14" xr:uid="{146830FE-96D8-4FF9-B184-5B2387063D0D}"/>
    <hyperlink ref="B23" r:id="rId15" display="https://www.epa.gov/system/files/documents/2024-04/the-suquamish-tribe-pcap.pdf" xr:uid="{CEA03F15-62B7-4B4D-A646-98AF8FD710DB}"/>
    <hyperlink ref="B24" r:id="rId16" display="https://www.epa.gov/system/files/documents/2024-03/jamestownsklallamcprg-pcap.pdf" xr:uid="{FAAB72F0-9FA8-4E52-BC54-8C55322962DA}"/>
    <hyperlink ref="B25" r:id="rId17" xr:uid="{822FCFC4-8345-4F8B-8EA8-C4EDCCD43D35}"/>
    <hyperlink ref="B26" r:id="rId18" display="https://www.epa.gov/system/files/documents/2024-04/chickaloon-village-traditional-council-pcap.pdf" xr:uid="{D1DB7215-2E9A-4ADC-B0BA-0195F8C492E3}"/>
    <hyperlink ref="B27" r:id="rId19" xr:uid="{DBE17B63-F0CF-4D02-8933-1647A534D5FB}"/>
    <hyperlink ref="B34" r:id="rId20" xr:uid="{DBC40F75-2B96-49CF-B175-4E01506AF7DF}"/>
    <hyperlink ref="B36" r:id="rId21" xr:uid="{4A8C7271-4556-40E1-8FD0-2E9DFD04C42E}"/>
    <hyperlink ref="B39" r:id="rId22" xr:uid="{D2ADFB70-795F-45AE-9A63-D7D7AF59F094}"/>
    <hyperlink ref="B38" r:id="rId23" xr:uid="{40ACADC5-5F54-4310-96A3-280348225BB9}"/>
    <hyperlink ref="B48" r:id="rId24" xr:uid="{202C5F19-43D5-4664-B556-0395D660EE09}"/>
    <hyperlink ref="B53" r:id="rId25" display="https://www.epa.gov/system/files/documents/2024-04/salt-river-pima-maricopa-indian-community-pcap.pdf" xr:uid="{A8807953-DE39-48CF-BD4C-45EA190326E6}"/>
    <hyperlink ref="B32" r:id="rId26" xr:uid="{9CAF915A-C854-415B-B7BA-F7787541226B}"/>
    <hyperlink ref="B61" r:id="rId27" xr:uid="{919FBB90-0C28-4CE0-ABC1-C38243A3361E}"/>
    <hyperlink ref="B62" r:id="rId28" xr:uid="{3E531BC1-FFB8-4D51-9124-140A6B1E029C}"/>
    <hyperlink ref="B63" r:id="rId29" xr:uid="{E3D444F2-3C41-4780-8F73-ADD8280EA4A0}"/>
    <hyperlink ref="B64" r:id="rId30" xr:uid="{FA7BAAB7-74D1-49FA-B692-D377894083BB}"/>
    <hyperlink ref="B68" r:id="rId31" xr:uid="{3C95252E-88FF-4939-945E-A9A9E86E214B}"/>
    <hyperlink ref="B69" r:id="rId32" xr:uid="{01E74A68-154B-4DC0-822A-06894AB0F6A0}"/>
    <hyperlink ref="B54" r:id="rId33" xr:uid="{3C2C57C8-658E-4445-9CAF-3788E536C745}"/>
    <hyperlink ref="B71" r:id="rId34" xr:uid="{6F7F3A09-3DBD-476F-9496-451E32F8A7FD}"/>
    <hyperlink ref="B77" r:id="rId35" xr:uid="{4969A47C-1D7F-4DFC-BBA6-6BCE12D6CFDE}"/>
    <hyperlink ref="B78" r:id="rId36" xr:uid="{376169BA-569D-4A90-93CB-316A2B1092C9}"/>
    <hyperlink ref="B80" r:id="rId37" xr:uid="{39C74DBB-21EF-47CE-B5CA-1B422BADC16A}"/>
    <hyperlink ref="B81" r:id="rId38" xr:uid="{10741DB1-1893-48E6-B597-A1F5DFCF0131}"/>
    <hyperlink ref="B84" r:id="rId39" xr:uid="{3D3963F2-2487-4397-972B-9F185B0F3ECC}"/>
    <hyperlink ref="B85" r:id="rId40" xr:uid="{A4A7811B-92C7-4BD5-8B63-1F17CEA5534F}"/>
    <hyperlink ref="B86" r:id="rId41" xr:uid="{7CA6D497-D553-425B-8337-C365E4C6DDD0}"/>
    <hyperlink ref="B88" r:id="rId42" xr:uid="{A3961364-5631-48AB-B25A-A9CF7AA472D4}"/>
    <hyperlink ref="B89" r:id="rId43" xr:uid="{CE675FC4-C19C-4FE3-B922-41C3CBAA677F}"/>
    <hyperlink ref="B19" r:id="rId44" display="https://www.epa.gov/system/files/documents/2024-04/tejon-tribe-pcap.pdf" xr:uid="{3BBE8939-BDAC-4C20-BF97-9051A878A35D}"/>
    <hyperlink ref="B11" r:id="rId45" xr:uid="{289E4A12-461A-44EF-A4BA-B1F9CE25F149}"/>
    <hyperlink ref="B90" r:id="rId46" xr:uid="{D63DB485-D1B8-4FA8-81F1-D649AECFB087}"/>
    <hyperlink ref="B87" r:id="rId47" xr:uid="{381872D3-0ABF-4D10-94F0-77E158330795}"/>
    <hyperlink ref="B82" r:id="rId48" xr:uid="{88B7F13D-228A-4440-BEBF-4D34F4101EA8}"/>
    <hyperlink ref="B91" r:id="rId49" xr:uid="{25750ECD-3C84-40A4-91FE-C02599E0135E}"/>
    <hyperlink ref="B92" r:id="rId50" xr:uid="{CD33A9E7-5F4C-4F3F-953A-B7DAD061B0EF}"/>
    <hyperlink ref="B93" r:id="rId51" xr:uid="{58380687-5A65-4CA3-8A5C-718DB72FC54F}"/>
    <hyperlink ref="B94" r:id="rId52" xr:uid="{E39039BF-DAD4-47E7-A104-3037346B8476}"/>
    <hyperlink ref="B95" r:id="rId53" xr:uid="{5FBAE87E-1D27-47ED-B6E3-F86876FB1A15}"/>
    <hyperlink ref="B96" r:id="rId54" xr:uid="{3CF05373-E9AE-4539-A3B6-81D004687739}"/>
    <hyperlink ref="B97" r:id="rId55" xr:uid="{2D059395-A890-480D-A871-D31BF49C8BAA}"/>
    <hyperlink ref="B98" r:id="rId56" xr:uid="{42A72331-EC30-462B-9D64-E3C5B123AEFF}"/>
    <hyperlink ref="B99" r:id="rId57" xr:uid="{9FA091BC-6B21-4625-86DA-6685F3CC2FB6}"/>
    <hyperlink ref="B104" r:id="rId58" xr:uid="{75A1413B-0AE1-4593-9F08-F245840F81B1}"/>
    <hyperlink ref="B105" r:id="rId59" xr:uid="{90AAA190-D055-4B6A-B286-B94EA258D0B5}"/>
    <hyperlink ref="B106" r:id="rId60" xr:uid="{2F0F3DF4-BBF9-46AF-954F-BCF30A7DC0AA}"/>
    <hyperlink ref="B16" r:id="rId61" xr:uid="{6D6B24C0-463F-4687-AD6F-6FDA06BA8698}"/>
    <hyperlink ref="B47" r:id="rId62" xr:uid="{84A753D7-0C6F-430E-8CA1-9D75793928B2}"/>
    <hyperlink ref="B70" r:id="rId63" xr:uid="{9EC02DA9-13F1-4D7F-A549-787D32E63423}"/>
    <hyperlink ref="B65" r:id="rId64" xr:uid="{DF23685D-B5EA-46F3-8379-EF9EE175444D}"/>
    <hyperlink ref="B66" r:id="rId65" xr:uid="{23B4BE7F-92CE-4F72-89D3-31E8C77BEF0B}"/>
    <hyperlink ref="B67" r:id="rId66" xr:uid="{7AB09A3F-39B6-4BA4-8D0B-22ED395BA032}"/>
    <hyperlink ref="B35" r:id="rId67" xr:uid="{516A5ED1-2216-4BC4-9C94-579DE3E7DA58}"/>
    <hyperlink ref="B110" r:id="rId68" xr:uid="{61822528-8EE3-4180-9953-F363FF999141}"/>
    <hyperlink ref="B37" r:id="rId69" xr:uid="{E475B31D-69D4-4408-8533-C66AC06F7B32}"/>
    <hyperlink ref="B46" r:id="rId70" xr:uid="{0C490F00-BEFD-4D0C-906B-D1B0050B26DE}"/>
    <hyperlink ref="B109" r:id="rId71" xr:uid="{1E5EA62F-395F-47A6-9FC9-6D8AECA02BC1}"/>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D8F2B8C9-907B-42DC-AC92-10362662D1F6}">
          <x14:formula1>
            <xm:f>Lists!$H$2:$H$151</xm:f>
          </x14:formula1>
          <xm:sqref>D291</xm:sqref>
        </x14:dataValidation>
        <x14:dataValidation type="list" allowBlank="1" showInputMessage="1" showErrorMessage="1" xr:uid="{C045E0BA-7D93-4CDA-BED3-8FD4F6BB0CC1}">
          <x14:formula1>
            <xm:f>Lists!$H$2:$H$89</xm:f>
          </x14:formula1>
          <xm:sqref>E93 E91 C55 C29 C91 E84 C57 C93</xm:sqref>
        </x14:dataValidation>
        <x14:dataValidation type="list" allowBlank="1" showInputMessage="1" showErrorMessage="1" xr:uid="{7ED12045-04D8-4590-A05C-FCF5FB510732}">
          <x14:formula1>
            <xm:f>Lists!$T$2:$T$5</xm:f>
          </x14:formula1>
          <xm:sqref>J88 F2:F1048576 H2:H1048576</xm:sqref>
        </x14:dataValidation>
        <x14:dataValidation type="list" allowBlank="1" showInputMessage="1" showErrorMessage="1" xr:uid="{F8061A84-BBA2-4F27-85C3-1BA636EE960C}">
          <x14:formula1>
            <xm:f>Lists!$N$2:$N$3</xm:f>
          </x14:formula1>
          <xm:sqref>J2:J19 J21:J87 J89:J1048576</xm:sqref>
        </x14:dataValidation>
        <x14:dataValidation type="list" allowBlank="1" showInputMessage="1" showErrorMessage="1" xr:uid="{05BA330E-38B6-48B4-B871-4D5669FEA951}">
          <x14:formula1>
            <xm:f>Lists!$H$2:$H$67</xm:f>
          </x14:formula1>
          <xm:sqref>D2:D110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105D1-CCA2-4D94-BCB0-DE634376ECD8}">
  <sheetPr>
    <tabColor theme="5" tint="0.79998168889431442"/>
  </sheetPr>
  <dimension ref="A1:AA151"/>
  <sheetViews>
    <sheetView zoomScale="91" zoomScaleNormal="91" workbookViewId="0">
      <selection activeCell="AA7" sqref="AA7"/>
    </sheetView>
  </sheetViews>
  <sheetFormatPr defaultColWidth="8.7109375" defaultRowHeight="12.75"/>
  <cols>
    <col min="1" max="1" width="33.42578125" style="2" bestFit="1" customWidth="1"/>
    <col min="2" max="2" width="8.7109375" style="2"/>
    <col min="3" max="3" width="31.85546875" style="2" customWidth="1"/>
    <col min="4" max="4" width="57.42578125" style="2" customWidth="1"/>
    <col min="5" max="5" width="6.85546875" style="2" customWidth="1"/>
    <col min="6" max="6" width="41.5703125" style="2" customWidth="1"/>
    <col min="7" max="7" width="3.5703125" style="2" bestFit="1" customWidth="1"/>
    <col min="8" max="8" width="33.28515625" style="2" customWidth="1"/>
    <col min="9" max="9" width="3.140625" style="2" customWidth="1"/>
    <col min="10" max="10" width="17.42578125" style="2" customWidth="1"/>
    <col min="11" max="11" width="3.140625" style="2" customWidth="1"/>
    <col min="12" max="12" width="28.42578125" style="2" customWidth="1"/>
    <col min="13" max="13" width="3.42578125" style="2" customWidth="1"/>
    <col min="14" max="14" width="8.7109375" style="2"/>
    <col min="15" max="15" width="2.7109375" style="2" customWidth="1"/>
    <col min="16" max="16" width="8.7109375" style="2"/>
    <col min="17" max="17" width="3.42578125" style="2" customWidth="1"/>
    <col min="18" max="18" width="12" style="2" bestFit="1" customWidth="1"/>
    <col min="19" max="19" width="3.42578125" style="2" customWidth="1"/>
    <col min="20" max="21" width="8.7109375" style="2"/>
    <col min="22" max="22" width="13.42578125" style="2" bestFit="1" customWidth="1"/>
    <col min="23" max="16384" width="8.7109375" style="2"/>
  </cols>
  <sheetData>
    <row r="1" spans="1:27">
      <c r="A1" s="8" t="s">
        <v>2319</v>
      </c>
      <c r="C1" s="10" t="s">
        <v>2320</v>
      </c>
      <c r="D1" s="8" t="s">
        <v>2321</v>
      </c>
      <c r="F1" s="8" t="s">
        <v>2322</v>
      </c>
      <c r="H1" s="8" t="s">
        <v>2323</v>
      </c>
      <c r="J1" s="8" t="s">
        <v>2324</v>
      </c>
      <c r="L1" s="8" t="s">
        <v>2325</v>
      </c>
      <c r="N1" s="8" t="s">
        <v>2326</v>
      </c>
      <c r="P1" s="8" t="s">
        <v>2327</v>
      </c>
      <c r="R1" s="8" t="s">
        <v>1</v>
      </c>
      <c r="T1" s="8" t="s">
        <v>2328</v>
      </c>
      <c r="V1" s="8" t="s">
        <v>2329</v>
      </c>
      <c r="X1" s="8" t="s">
        <v>2330</v>
      </c>
      <c r="Z1" s="8" t="s">
        <v>2331</v>
      </c>
      <c r="AA1" s="8" t="s">
        <v>2332</v>
      </c>
    </row>
    <row r="2" spans="1:27" ht="14.25">
      <c r="A2" s="7" t="s">
        <v>13</v>
      </c>
      <c r="C2" s="9" t="s">
        <v>13</v>
      </c>
      <c r="D2" s="7" t="s">
        <v>2333</v>
      </c>
      <c r="F2" s="9" t="s">
        <v>142</v>
      </c>
      <c r="H2" s="7" t="s">
        <v>41</v>
      </c>
      <c r="J2" s="2" t="s">
        <v>2334</v>
      </c>
      <c r="L2" s="2" t="s">
        <v>2335</v>
      </c>
      <c r="N2" s="2" t="s">
        <v>2008</v>
      </c>
      <c r="P2" s="2" t="s">
        <v>42</v>
      </c>
      <c r="R2" s="2" t="s">
        <v>2336</v>
      </c>
      <c r="T2" s="7" t="s">
        <v>425</v>
      </c>
      <c r="V2" s="7" t="s">
        <v>2043</v>
      </c>
      <c r="X2" s="2" t="s">
        <v>2337</v>
      </c>
      <c r="Z2" s="2">
        <v>0.90718799999999999</v>
      </c>
      <c r="AA2" s="2" t="s">
        <v>2338</v>
      </c>
    </row>
    <row r="3" spans="1:27" ht="14.25">
      <c r="A3" s="7" t="s">
        <v>420</v>
      </c>
      <c r="C3" s="9" t="s">
        <v>13</v>
      </c>
      <c r="D3" s="7" t="s">
        <v>1418</v>
      </c>
      <c r="F3" s="9" t="s">
        <v>2339</v>
      </c>
      <c r="H3" s="7" t="s">
        <v>88</v>
      </c>
      <c r="J3" s="2" t="s">
        <v>2340</v>
      </c>
      <c r="L3" s="2" t="s">
        <v>2341</v>
      </c>
      <c r="N3" s="2" t="s">
        <v>2137</v>
      </c>
      <c r="P3" s="2" t="s">
        <v>2342</v>
      </c>
      <c r="R3" s="2" t="s">
        <v>2343</v>
      </c>
      <c r="T3" s="7" t="s">
        <v>446</v>
      </c>
      <c r="V3" s="7" t="s">
        <v>2020</v>
      </c>
      <c r="X3" s="2" t="s">
        <v>2344</v>
      </c>
      <c r="Z3" s="2">
        <v>265</v>
      </c>
      <c r="AA3" s="2" t="s">
        <v>2345</v>
      </c>
    </row>
    <row r="4" spans="1:27" ht="14.25">
      <c r="A4" s="4" t="s">
        <v>15</v>
      </c>
      <c r="C4" s="9" t="s">
        <v>13</v>
      </c>
      <c r="D4" s="7" t="s">
        <v>473</v>
      </c>
      <c r="F4" s="9" t="s">
        <v>53</v>
      </c>
      <c r="H4" s="7" t="s">
        <v>387</v>
      </c>
      <c r="J4" s="2" t="s">
        <v>2346</v>
      </c>
      <c r="L4" s="2" t="s">
        <v>2347</v>
      </c>
      <c r="P4" s="2" t="s">
        <v>94</v>
      </c>
      <c r="R4" s="2" t="s">
        <v>2348</v>
      </c>
      <c r="T4" s="7" t="s">
        <v>424</v>
      </c>
      <c r="V4" s="7" t="s">
        <v>33</v>
      </c>
      <c r="X4" s="2" t="s">
        <v>2349</v>
      </c>
      <c r="Z4" s="2">
        <v>0.453592</v>
      </c>
      <c r="AA4" s="2" t="s">
        <v>2350</v>
      </c>
    </row>
    <row r="5" spans="1:27" ht="14.25">
      <c r="A5" s="7" t="s">
        <v>16</v>
      </c>
      <c r="C5" s="9" t="s">
        <v>13</v>
      </c>
      <c r="D5" s="4" t="s">
        <v>2351</v>
      </c>
      <c r="F5" s="9" t="s">
        <v>554</v>
      </c>
      <c r="H5" s="7" t="s">
        <v>30</v>
      </c>
      <c r="P5" s="2" t="s">
        <v>44</v>
      </c>
      <c r="R5" s="2" t="s">
        <v>2352</v>
      </c>
      <c r="T5" s="7" t="s">
        <v>490</v>
      </c>
      <c r="V5" s="7" t="s">
        <v>2137</v>
      </c>
      <c r="X5" s="2" t="s">
        <v>2353</v>
      </c>
      <c r="Z5" s="2">
        <v>1E-3</v>
      </c>
      <c r="AA5" s="2" t="s">
        <v>2354</v>
      </c>
    </row>
    <row r="6" spans="1:27" ht="14.25">
      <c r="A6" s="7" t="s">
        <v>17</v>
      </c>
      <c r="C6" s="9" t="s">
        <v>13</v>
      </c>
      <c r="D6" s="4" t="s">
        <v>430</v>
      </c>
      <c r="F6" s="9" t="s">
        <v>474</v>
      </c>
      <c r="H6" s="7" t="s">
        <v>114</v>
      </c>
      <c r="P6" s="2" t="s">
        <v>85</v>
      </c>
      <c r="R6" s="2" t="s">
        <v>2355</v>
      </c>
      <c r="X6" s="2" t="s">
        <v>2356</v>
      </c>
      <c r="Z6" s="2">
        <v>4.53592E-4</v>
      </c>
      <c r="AA6" s="2" t="s">
        <v>2357</v>
      </c>
    </row>
    <row r="7" spans="1:27" ht="26.25">
      <c r="A7" s="7" t="s">
        <v>18</v>
      </c>
      <c r="C7" s="9" t="s">
        <v>2358</v>
      </c>
      <c r="D7" s="7" t="s">
        <v>635</v>
      </c>
      <c r="F7" s="9" t="s">
        <v>463</v>
      </c>
      <c r="H7" s="7" t="s">
        <v>176</v>
      </c>
      <c r="P7" s="2" t="s">
        <v>32</v>
      </c>
      <c r="R7" s="2" t="s">
        <v>2359</v>
      </c>
      <c r="X7" s="2" t="s">
        <v>2360</v>
      </c>
      <c r="Z7" s="2">
        <v>28</v>
      </c>
      <c r="AA7" s="2" t="s">
        <v>2361</v>
      </c>
    </row>
    <row r="8" spans="1:27">
      <c r="A8" s="7" t="s">
        <v>557</v>
      </c>
      <c r="C8" s="9" t="s">
        <v>13</v>
      </c>
      <c r="D8" s="7" t="s">
        <v>1084</v>
      </c>
      <c r="F8" s="2" t="s">
        <v>32</v>
      </c>
      <c r="H8" s="7" t="s">
        <v>57</v>
      </c>
      <c r="X8" s="2" t="s">
        <v>2362</v>
      </c>
    </row>
    <row r="9" spans="1:27">
      <c r="A9" s="7" t="s">
        <v>487</v>
      </c>
      <c r="C9" s="4" t="s">
        <v>13</v>
      </c>
      <c r="D9" s="7" t="s">
        <v>472</v>
      </c>
      <c r="F9" s="14" t="s">
        <v>262</v>
      </c>
      <c r="H9" s="7" t="s">
        <v>48</v>
      </c>
      <c r="R9" s="2" t="s">
        <v>25</v>
      </c>
      <c r="X9" s="2" t="s">
        <v>2363</v>
      </c>
    </row>
    <row r="10" spans="1:27">
      <c r="C10" s="4" t="s">
        <v>13</v>
      </c>
      <c r="D10" s="7" t="s">
        <v>429</v>
      </c>
      <c r="F10" s="14" t="s">
        <v>455</v>
      </c>
      <c r="H10" s="7" t="s">
        <v>292</v>
      </c>
      <c r="R10" s="2" t="s">
        <v>26</v>
      </c>
      <c r="X10" s="2" t="s">
        <v>2364</v>
      </c>
    </row>
    <row r="11" spans="1:27">
      <c r="C11" s="4" t="s">
        <v>13</v>
      </c>
      <c r="D11" s="7" t="s">
        <v>527</v>
      </c>
      <c r="F11" s="30" t="s">
        <v>43</v>
      </c>
      <c r="H11" s="7" t="s">
        <v>296</v>
      </c>
      <c r="X11" s="2" t="s">
        <v>2365</v>
      </c>
    </row>
    <row r="12" spans="1:27" ht="25.5">
      <c r="A12" s="7"/>
      <c r="C12" s="9" t="s">
        <v>2358</v>
      </c>
      <c r="D12" s="7" t="s">
        <v>428</v>
      </c>
      <c r="F12" s="30" t="s">
        <v>49</v>
      </c>
      <c r="H12" s="7" t="s">
        <v>68</v>
      </c>
      <c r="R12" s="2" t="s">
        <v>2366</v>
      </c>
    </row>
    <row r="13" spans="1:27">
      <c r="A13" s="7"/>
      <c r="C13" s="9" t="s">
        <v>16</v>
      </c>
      <c r="D13" s="4" t="s">
        <v>466</v>
      </c>
      <c r="F13" s="14" t="s">
        <v>1333</v>
      </c>
      <c r="H13" s="7" t="s">
        <v>312</v>
      </c>
    </row>
    <row r="14" spans="1:27">
      <c r="A14" s="7"/>
      <c r="C14" s="9" t="s">
        <v>16</v>
      </c>
      <c r="D14" s="7" t="s">
        <v>598</v>
      </c>
      <c r="F14" s="14" t="s">
        <v>31</v>
      </c>
      <c r="H14" s="7" t="s">
        <v>383</v>
      </c>
    </row>
    <row r="15" spans="1:27">
      <c r="A15" s="7"/>
      <c r="C15" s="9" t="s">
        <v>16</v>
      </c>
      <c r="D15" s="7" t="s">
        <v>572</v>
      </c>
      <c r="F15" s="14" t="s">
        <v>42</v>
      </c>
      <c r="H15" s="7" t="s">
        <v>332</v>
      </c>
    </row>
    <row r="16" spans="1:27">
      <c r="A16" s="7"/>
      <c r="C16" s="9" t="s">
        <v>16</v>
      </c>
      <c r="D16" s="7" t="s">
        <v>734</v>
      </c>
      <c r="F16" s="14" t="s">
        <v>2367</v>
      </c>
      <c r="H16" s="7" t="s">
        <v>301</v>
      </c>
    </row>
    <row r="17" spans="1:8">
      <c r="A17" s="7"/>
      <c r="C17" s="9" t="s">
        <v>16</v>
      </c>
      <c r="D17" s="2" t="s">
        <v>2368</v>
      </c>
      <c r="F17" s="9" t="s">
        <v>76</v>
      </c>
      <c r="H17" s="7" t="s">
        <v>305</v>
      </c>
    </row>
    <row r="18" spans="1:8">
      <c r="C18" s="4" t="s">
        <v>16</v>
      </c>
      <c r="D18" s="4" t="s">
        <v>797</v>
      </c>
      <c r="F18" s="9" t="s">
        <v>603</v>
      </c>
      <c r="H18" s="7" t="s">
        <v>343</v>
      </c>
    </row>
    <row r="19" spans="1:8">
      <c r="A19" s="7"/>
      <c r="C19" s="9" t="s">
        <v>16</v>
      </c>
      <c r="D19" s="4" t="s">
        <v>644</v>
      </c>
      <c r="F19" s="9" t="s">
        <v>610</v>
      </c>
      <c r="H19" s="7" t="s">
        <v>282</v>
      </c>
    </row>
    <row r="20" spans="1:8">
      <c r="A20" s="4"/>
      <c r="C20" s="9" t="s">
        <v>16</v>
      </c>
      <c r="D20" s="7" t="s">
        <v>458</v>
      </c>
      <c r="F20" s="9" t="s">
        <v>1236</v>
      </c>
      <c r="H20" s="7" t="s">
        <v>285</v>
      </c>
    </row>
    <row r="21" spans="1:8">
      <c r="C21" s="9" t="s">
        <v>16</v>
      </c>
      <c r="D21" s="4" t="s">
        <v>2369</v>
      </c>
      <c r="F21" s="9" t="s">
        <v>2370</v>
      </c>
      <c r="H21" s="7" t="s">
        <v>289</v>
      </c>
    </row>
    <row r="22" spans="1:8">
      <c r="C22" s="9" t="s">
        <v>16</v>
      </c>
      <c r="D22" s="4" t="s">
        <v>685</v>
      </c>
      <c r="F22" s="9" t="s">
        <v>209</v>
      </c>
      <c r="H22" s="7" t="s">
        <v>358</v>
      </c>
    </row>
    <row r="23" spans="1:8">
      <c r="C23" s="9" t="s">
        <v>16</v>
      </c>
      <c r="D23" s="7" t="s">
        <v>2371</v>
      </c>
      <c r="F23" s="9" t="s">
        <v>286</v>
      </c>
      <c r="H23" s="7" t="s">
        <v>361</v>
      </c>
    </row>
    <row r="24" spans="1:8">
      <c r="C24" s="4" t="s">
        <v>16</v>
      </c>
      <c r="D24" s="7" t="s">
        <v>650</v>
      </c>
      <c r="F24" s="9" t="s">
        <v>2372</v>
      </c>
      <c r="H24" s="7" t="s">
        <v>1755</v>
      </c>
    </row>
    <row r="25" spans="1:8">
      <c r="C25" s="9" t="s">
        <v>16</v>
      </c>
      <c r="D25" s="7" t="s">
        <v>547</v>
      </c>
      <c r="F25" s="9" t="s">
        <v>2373</v>
      </c>
      <c r="H25" s="7" t="s">
        <v>390</v>
      </c>
    </row>
    <row r="26" spans="1:8">
      <c r="C26" s="9" t="s">
        <v>16</v>
      </c>
      <c r="D26" s="7" t="s">
        <v>452</v>
      </c>
      <c r="F26" s="9" t="s">
        <v>2374</v>
      </c>
      <c r="H26" s="7" t="s">
        <v>365</v>
      </c>
    </row>
    <row r="27" spans="1:8">
      <c r="C27" s="9" t="s">
        <v>16</v>
      </c>
      <c r="D27" s="7" t="s">
        <v>580</v>
      </c>
      <c r="F27" s="9" t="s">
        <v>2375</v>
      </c>
      <c r="H27" s="7" t="s">
        <v>97</v>
      </c>
    </row>
    <row r="28" spans="1:8">
      <c r="C28" s="9" t="s">
        <v>16</v>
      </c>
      <c r="D28" s="7" t="s">
        <v>573</v>
      </c>
      <c r="F28" s="9" t="s">
        <v>2376</v>
      </c>
      <c r="H28" s="7" t="s">
        <v>258</v>
      </c>
    </row>
    <row r="29" spans="1:8">
      <c r="C29" s="9" t="s">
        <v>16</v>
      </c>
      <c r="D29" s="7" t="s">
        <v>510</v>
      </c>
      <c r="F29" s="9" t="s">
        <v>674</v>
      </c>
      <c r="H29" s="7" t="s">
        <v>261</v>
      </c>
    </row>
    <row r="30" spans="1:8">
      <c r="C30" s="9" t="s">
        <v>16</v>
      </c>
      <c r="D30" s="7" t="s">
        <v>2377</v>
      </c>
      <c r="F30" s="9" t="s">
        <v>333</v>
      </c>
      <c r="H30" s="7" t="s">
        <v>265</v>
      </c>
    </row>
    <row r="31" spans="1:8">
      <c r="C31" s="9" t="s">
        <v>16</v>
      </c>
      <c r="D31" s="7" t="s">
        <v>2378</v>
      </c>
      <c r="F31" s="9" t="s">
        <v>536</v>
      </c>
      <c r="H31" s="7" t="s">
        <v>269</v>
      </c>
    </row>
    <row r="32" spans="1:8">
      <c r="C32" s="9" t="s">
        <v>16</v>
      </c>
      <c r="D32" s="7" t="s">
        <v>2379</v>
      </c>
      <c r="F32" s="9" t="s">
        <v>543</v>
      </c>
      <c r="H32" s="7" t="s">
        <v>274</v>
      </c>
    </row>
    <row r="33" spans="3:8">
      <c r="C33" s="9" t="s">
        <v>16</v>
      </c>
      <c r="D33" s="7" t="s">
        <v>2380</v>
      </c>
      <c r="F33" s="9" t="s">
        <v>583</v>
      </c>
      <c r="H33" s="7" t="s">
        <v>279</v>
      </c>
    </row>
    <row r="34" spans="3:8">
      <c r="C34" s="9" t="s">
        <v>16</v>
      </c>
      <c r="D34" s="7" t="s">
        <v>2381</v>
      </c>
      <c r="F34" s="9" t="s">
        <v>604</v>
      </c>
      <c r="H34" s="7" t="s">
        <v>84</v>
      </c>
    </row>
    <row r="35" spans="3:8" ht="25.5">
      <c r="C35" s="4" t="s">
        <v>2382</v>
      </c>
      <c r="D35" s="7" t="s">
        <v>521</v>
      </c>
      <c r="F35" s="9" t="s">
        <v>1004</v>
      </c>
      <c r="H35" s="7" t="s">
        <v>106</v>
      </c>
    </row>
    <row r="36" spans="3:8" ht="25.5">
      <c r="C36" s="4" t="s">
        <v>2383</v>
      </c>
      <c r="D36" s="7" t="s">
        <v>825</v>
      </c>
      <c r="F36" s="9" t="s">
        <v>1227</v>
      </c>
      <c r="H36" s="7" t="s">
        <v>118</v>
      </c>
    </row>
    <row r="37" spans="3:8" ht="25.5">
      <c r="C37" s="4" t="s">
        <v>2382</v>
      </c>
      <c r="D37" s="7" t="s">
        <v>422</v>
      </c>
      <c r="F37" s="9" t="s">
        <v>838</v>
      </c>
      <c r="H37" s="7" t="s">
        <v>137</v>
      </c>
    </row>
    <row r="38" spans="3:8" ht="25.5">
      <c r="C38" s="4" t="s">
        <v>2384</v>
      </c>
      <c r="D38" s="7" t="s">
        <v>502</v>
      </c>
      <c r="F38" s="9" t="s">
        <v>1759</v>
      </c>
      <c r="H38" s="7" t="s">
        <v>196</v>
      </c>
    </row>
    <row r="39" spans="3:8">
      <c r="C39" s="4" t="s">
        <v>420</v>
      </c>
      <c r="D39" s="7" t="s">
        <v>461</v>
      </c>
      <c r="F39" s="9" t="s">
        <v>1155</v>
      </c>
      <c r="H39" s="7" t="s">
        <v>308</v>
      </c>
    </row>
    <row r="40" spans="3:8">
      <c r="C40" s="4" t="s">
        <v>420</v>
      </c>
      <c r="D40" s="7" t="s">
        <v>421</v>
      </c>
      <c r="F40" s="9" t="s">
        <v>1161</v>
      </c>
      <c r="H40" s="7" t="s">
        <v>244</v>
      </c>
    </row>
    <row r="41" spans="3:8">
      <c r="C41" s="4" t="s">
        <v>420</v>
      </c>
      <c r="D41" s="7" t="s">
        <v>423</v>
      </c>
      <c r="F41" s="9" t="s">
        <v>1864</v>
      </c>
      <c r="H41" s="7" t="s">
        <v>371</v>
      </c>
    </row>
    <row r="42" spans="3:8">
      <c r="C42" s="4" t="s">
        <v>420</v>
      </c>
      <c r="D42" s="7" t="s">
        <v>435</v>
      </c>
      <c r="F42" s="14" t="s">
        <v>1653</v>
      </c>
      <c r="H42" s="7" t="s">
        <v>2385</v>
      </c>
    </row>
    <row r="43" spans="3:8">
      <c r="C43" s="4" t="s">
        <v>420</v>
      </c>
      <c r="D43" s="7" t="s">
        <v>541</v>
      </c>
      <c r="F43" s="14" t="s">
        <v>1867</v>
      </c>
      <c r="H43" s="7" t="s">
        <v>189</v>
      </c>
    </row>
    <row r="44" spans="3:8">
      <c r="C44" s="4" t="s">
        <v>420</v>
      </c>
      <c r="D44" s="7" t="s">
        <v>1186</v>
      </c>
      <c r="F44" s="14" t="s">
        <v>1832</v>
      </c>
      <c r="H44" s="7" t="s">
        <v>228</v>
      </c>
    </row>
    <row r="45" spans="3:8">
      <c r="C45" s="4" t="s">
        <v>420</v>
      </c>
      <c r="D45" s="7" t="s">
        <v>981</v>
      </c>
      <c r="F45" s="14" t="s">
        <v>449</v>
      </c>
      <c r="H45" s="7" t="s">
        <v>327</v>
      </c>
    </row>
    <row r="46" spans="3:8">
      <c r="C46" s="4" t="s">
        <v>420</v>
      </c>
      <c r="D46" s="7" t="s">
        <v>493</v>
      </c>
      <c r="F46" s="14" t="s">
        <v>1584</v>
      </c>
      <c r="H46" s="7" t="s">
        <v>336</v>
      </c>
    </row>
    <row r="47" spans="3:8" ht="26.1" customHeight="1">
      <c r="C47" s="4" t="s">
        <v>420</v>
      </c>
      <c r="D47" s="7" t="s">
        <v>433</v>
      </c>
      <c r="F47" s="14" t="s">
        <v>1558</v>
      </c>
      <c r="H47" s="7" t="s">
        <v>340</v>
      </c>
    </row>
    <row r="48" spans="3:8">
      <c r="C48" s="4" t="s">
        <v>557</v>
      </c>
      <c r="D48" s="7" t="s">
        <v>789</v>
      </c>
      <c r="F48" s="14" t="s">
        <v>1329</v>
      </c>
      <c r="H48" s="7" t="s">
        <v>346</v>
      </c>
    </row>
    <row r="49" spans="3:8">
      <c r="C49" s="4" t="s">
        <v>557</v>
      </c>
      <c r="D49" s="7" t="s">
        <v>601</v>
      </c>
      <c r="H49" s="7" t="s">
        <v>222</v>
      </c>
    </row>
    <row r="50" spans="3:8">
      <c r="C50" s="4" t="s">
        <v>557</v>
      </c>
      <c r="D50" s="7" t="s">
        <v>558</v>
      </c>
      <c r="H50" s="7" t="s">
        <v>252</v>
      </c>
    </row>
    <row r="51" spans="3:8" ht="25.5">
      <c r="C51" s="4" t="s">
        <v>2386</v>
      </c>
      <c r="D51" s="7" t="s">
        <v>2387</v>
      </c>
      <c r="H51" s="7" t="s">
        <v>395</v>
      </c>
    </row>
    <row r="52" spans="3:8">
      <c r="C52" s="4" t="s">
        <v>557</v>
      </c>
      <c r="D52" s="2" t="s">
        <v>661</v>
      </c>
      <c r="H52" s="7" t="s">
        <v>213</v>
      </c>
    </row>
    <row r="53" spans="3:8">
      <c r="C53" s="4" t="s">
        <v>17</v>
      </c>
      <c r="D53" s="7" t="s">
        <v>524</v>
      </c>
      <c r="H53" s="7" t="s">
        <v>354</v>
      </c>
    </row>
    <row r="54" spans="3:8">
      <c r="C54" s="4" t="s">
        <v>17</v>
      </c>
      <c r="D54" s="7" t="s">
        <v>705</v>
      </c>
      <c r="H54" s="7" t="s">
        <v>208</v>
      </c>
    </row>
    <row r="55" spans="3:8">
      <c r="C55" s="4" t="s">
        <v>17</v>
      </c>
      <c r="D55" s="7" t="s">
        <v>607</v>
      </c>
      <c r="H55" s="7" t="s">
        <v>126</v>
      </c>
    </row>
    <row r="56" spans="3:8">
      <c r="C56" s="4" t="s">
        <v>17</v>
      </c>
      <c r="D56" s="7" t="s">
        <v>2387</v>
      </c>
      <c r="H56" s="7" t="s">
        <v>140</v>
      </c>
    </row>
    <row r="57" spans="3:8">
      <c r="C57" s="4" t="s">
        <v>17</v>
      </c>
      <c r="D57" s="7" t="s">
        <v>846</v>
      </c>
      <c r="H57" s="7" t="s">
        <v>2388</v>
      </c>
    </row>
    <row r="58" spans="3:8">
      <c r="C58" s="4" t="s">
        <v>17</v>
      </c>
      <c r="D58" s="7" t="s">
        <v>576</v>
      </c>
      <c r="H58" s="7" t="s">
        <v>2389</v>
      </c>
    </row>
    <row r="59" spans="3:8">
      <c r="C59" s="4" t="s">
        <v>17</v>
      </c>
      <c r="D59" s="7" t="s">
        <v>1327</v>
      </c>
      <c r="H59" s="7" t="s">
        <v>184</v>
      </c>
    </row>
    <row r="60" spans="3:8">
      <c r="C60" s="4" t="s">
        <v>17</v>
      </c>
      <c r="D60" s="7" t="s">
        <v>484</v>
      </c>
      <c r="H60" s="7" t="s">
        <v>2390</v>
      </c>
    </row>
    <row r="61" spans="3:8">
      <c r="C61" s="4" t="s">
        <v>17</v>
      </c>
      <c r="D61" s="7" t="s">
        <v>845</v>
      </c>
      <c r="H61" s="7" t="s">
        <v>350</v>
      </c>
    </row>
    <row r="62" spans="3:8">
      <c r="C62" s="4" t="s">
        <v>17</v>
      </c>
      <c r="D62" s="7" t="s">
        <v>528</v>
      </c>
      <c r="H62" s="7" t="s">
        <v>368</v>
      </c>
    </row>
    <row r="63" spans="3:8" ht="15">
      <c r="C63" s="4" t="s">
        <v>17</v>
      </c>
      <c r="D63" s="7" t="s">
        <v>551</v>
      </c>
      <c r="F63"/>
      <c r="H63" s="7" t="s">
        <v>61</v>
      </c>
    </row>
    <row r="64" spans="3:8" ht="15">
      <c r="C64" s="4" t="s">
        <v>17</v>
      </c>
      <c r="D64" s="7" t="s">
        <v>775</v>
      </c>
      <c r="F64"/>
      <c r="H64" s="7" t="s">
        <v>80</v>
      </c>
    </row>
    <row r="65" spans="3:8" ht="15">
      <c r="C65" s="4" t="s">
        <v>420</v>
      </c>
      <c r="D65" s="2" t="s">
        <v>808</v>
      </c>
      <c r="F65"/>
      <c r="H65" s="7" t="s">
        <v>110</v>
      </c>
    </row>
    <row r="66" spans="3:8" ht="25.5">
      <c r="C66" s="4" t="s">
        <v>2391</v>
      </c>
      <c r="D66" s="7" t="s">
        <v>564</v>
      </c>
      <c r="F66"/>
      <c r="H66" s="7" t="s">
        <v>121</v>
      </c>
    </row>
    <row r="67" spans="3:8" ht="15">
      <c r="C67" s="4" t="s">
        <v>18</v>
      </c>
      <c r="D67" s="7" t="s">
        <v>2392</v>
      </c>
      <c r="F67"/>
      <c r="H67" s="7" t="s">
        <v>156</v>
      </c>
    </row>
    <row r="68" spans="3:8" ht="15">
      <c r="C68" s="4" t="s">
        <v>18</v>
      </c>
      <c r="D68" s="7" t="s">
        <v>559</v>
      </c>
      <c r="F68"/>
      <c r="H68" s="7"/>
    </row>
    <row r="69" spans="3:8" ht="15">
      <c r="C69" s="4" t="s">
        <v>18</v>
      </c>
      <c r="D69" s="7" t="s">
        <v>755</v>
      </c>
      <c r="F69"/>
      <c r="H69" s="7" t="s">
        <v>163</v>
      </c>
    </row>
    <row r="70" spans="3:8" ht="15">
      <c r="C70" s="4" t="s">
        <v>18</v>
      </c>
      <c r="D70" s="7" t="s">
        <v>751</v>
      </c>
      <c r="F70"/>
      <c r="H70" s="7" t="s">
        <v>204</v>
      </c>
    </row>
    <row r="71" spans="3:8" ht="15">
      <c r="C71" s="4" t="s">
        <v>15</v>
      </c>
      <c r="D71" s="7" t="s">
        <v>992</v>
      </c>
      <c r="F71"/>
      <c r="H71" s="7" t="s">
        <v>146</v>
      </c>
    </row>
    <row r="72" spans="3:8" ht="15">
      <c r="C72" s="4" t="s">
        <v>15</v>
      </c>
      <c r="D72" s="7" t="s">
        <v>993</v>
      </c>
      <c r="F72"/>
      <c r="H72" s="7" t="s">
        <v>235</v>
      </c>
    </row>
    <row r="73" spans="3:8" ht="15">
      <c r="C73" s="4" t="s">
        <v>15</v>
      </c>
      <c r="D73" s="4" t="s">
        <v>579</v>
      </c>
      <c r="F73"/>
      <c r="H73" s="7" t="s">
        <v>320</v>
      </c>
    </row>
    <row r="74" spans="3:8" ht="15">
      <c r="C74" s="4" t="s">
        <v>15</v>
      </c>
      <c r="D74" s="7" t="s">
        <v>1263</v>
      </c>
      <c r="F74"/>
      <c r="H74" s="7"/>
    </row>
    <row r="75" spans="3:8" ht="26.25">
      <c r="C75" s="9" t="s">
        <v>2393</v>
      </c>
      <c r="D75" s="4" t="s">
        <v>440</v>
      </c>
      <c r="F75"/>
      <c r="H75" s="7" t="s">
        <v>231</v>
      </c>
    </row>
    <row r="76" spans="3:8" ht="26.25">
      <c r="C76" s="9" t="s">
        <v>2393</v>
      </c>
      <c r="D76" s="4" t="s">
        <v>488</v>
      </c>
      <c r="F76"/>
      <c r="H76" s="7" t="s">
        <v>380</v>
      </c>
    </row>
    <row r="77" spans="3:8" ht="26.25">
      <c r="C77" s="9" t="s">
        <v>2393</v>
      </c>
      <c r="D77" s="7" t="s">
        <v>552</v>
      </c>
      <c r="F77"/>
      <c r="H77" s="7" t="s">
        <v>52</v>
      </c>
    </row>
    <row r="78" spans="3:8" ht="15">
      <c r="C78" s="4"/>
      <c r="D78" s="7"/>
      <c r="F78"/>
      <c r="H78" s="7" t="s">
        <v>65</v>
      </c>
    </row>
    <row r="79" spans="3:8" ht="15">
      <c r="C79" s="4"/>
      <c r="D79" s="7"/>
      <c r="F79"/>
      <c r="H79" s="7" t="s">
        <v>75</v>
      </c>
    </row>
    <row r="80" spans="3:8" ht="15">
      <c r="C80" s="4"/>
      <c r="D80" s="7"/>
      <c r="F80"/>
      <c r="H80" s="7" t="s">
        <v>93</v>
      </c>
    </row>
    <row r="81" spans="3:8" ht="15">
      <c r="C81" s="4"/>
      <c r="D81" s="7"/>
      <c r="F81"/>
      <c r="H81" s="7" t="s">
        <v>102</v>
      </c>
    </row>
    <row r="82" spans="3:8">
      <c r="C82" s="4"/>
      <c r="D82" s="7"/>
      <c r="H82" s="7" t="s">
        <v>129</v>
      </c>
    </row>
    <row r="83" spans="3:8">
      <c r="C83" s="4"/>
      <c r="D83" s="7"/>
      <c r="H83" s="7" t="s">
        <v>193</v>
      </c>
    </row>
    <row r="84" spans="3:8">
      <c r="C84" s="4"/>
      <c r="D84" s="7"/>
      <c r="H84" s="7" t="s">
        <v>159</v>
      </c>
    </row>
    <row r="85" spans="3:8">
      <c r="C85" s="4"/>
      <c r="D85" s="7"/>
      <c r="H85" s="7" t="s">
        <v>173</v>
      </c>
    </row>
    <row r="86" spans="3:8">
      <c r="C86" s="4"/>
      <c r="D86" s="7"/>
      <c r="H86" s="7" t="s">
        <v>133</v>
      </c>
    </row>
    <row r="87" spans="3:8">
      <c r="C87" s="4"/>
      <c r="D87" s="7"/>
      <c r="H87" s="7" t="s">
        <v>150</v>
      </c>
    </row>
    <row r="88" spans="3:8">
      <c r="C88" s="4"/>
      <c r="D88" s="7"/>
      <c r="H88" s="7" t="s">
        <v>200</v>
      </c>
    </row>
    <row r="89" spans="3:8">
      <c r="C89" s="4"/>
      <c r="D89" s="7"/>
      <c r="H89" s="7" t="s">
        <v>248</v>
      </c>
    </row>
    <row r="90" spans="3:8">
      <c r="C90" s="4"/>
      <c r="D90" s="7"/>
    </row>
    <row r="91" spans="3:8">
      <c r="C91" s="4"/>
      <c r="D91" s="7"/>
    </row>
    <row r="92" spans="3:8">
      <c r="C92" s="4"/>
      <c r="D92" s="7"/>
      <c r="H92" s="7"/>
    </row>
    <row r="93" spans="3:8">
      <c r="C93" s="4"/>
      <c r="D93" s="7"/>
      <c r="H93" s="7"/>
    </row>
    <row r="94" spans="3:8">
      <c r="C94" s="4"/>
      <c r="D94" s="7"/>
      <c r="H94" s="7"/>
    </row>
    <row r="95" spans="3:8">
      <c r="C95" s="4"/>
      <c r="D95" s="7"/>
      <c r="H95" s="7"/>
    </row>
    <row r="96" spans="3:8">
      <c r="C96" s="4"/>
      <c r="D96" s="7"/>
      <c r="H96" s="7"/>
    </row>
    <row r="97" spans="3:8">
      <c r="C97" s="4"/>
      <c r="D97" s="7"/>
      <c r="H97" s="7"/>
    </row>
    <row r="98" spans="3:8">
      <c r="C98" s="4"/>
      <c r="D98" s="7"/>
      <c r="H98" s="7"/>
    </row>
    <row r="99" spans="3:8">
      <c r="C99" s="4"/>
      <c r="D99" s="7"/>
      <c r="H99" s="7"/>
    </row>
    <row r="100" spans="3:8">
      <c r="C100" s="4"/>
      <c r="D100" s="7"/>
      <c r="H100" s="7"/>
    </row>
    <row r="101" spans="3:8">
      <c r="C101" s="4"/>
      <c r="D101" s="7"/>
      <c r="H101" s="7"/>
    </row>
    <row r="102" spans="3:8">
      <c r="C102" s="4"/>
      <c r="D102" s="7"/>
      <c r="H102" s="7"/>
    </row>
    <row r="103" spans="3:8">
      <c r="C103" s="4"/>
      <c r="D103" s="7"/>
      <c r="H103" s="7"/>
    </row>
    <row r="104" spans="3:8">
      <c r="C104" s="4"/>
      <c r="D104" s="7"/>
      <c r="H104" s="7"/>
    </row>
    <row r="105" spans="3:8">
      <c r="C105" s="4"/>
      <c r="D105" s="7"/>
      <c r="H105" s="7"/>
    </row>
    <row r="106" spans="3:8">
      <c r="H106" s="7"/>
    </row>
    <row r="107" spans="3:8">
      <c r="H107" s="7"/>
    </row>
    <row r="108" spans="3:8">
      <c r="H108" s="7"/>
    </row>
    <row r="109" spans="3:8">
      <c r="H109" s="7"/>
    </row>
    <row r="110" spans="3:8">
      <c r="H110" s="7"/>
    </row>
    <row r="111" spans="3:8">
      <c r="H111" s="7"/>
    </row>
    <row r="112" spans="3:8" ht="34.5" customHeight="1">
      <c r="H112" s="7"/>
    </row>
    <row r="113" spans="8:8">
      <c r="H113" s="7"/>
    </row>
    <row r="114" spans="8:8">
      <c r="H114" s="7"/>
    </row>
    <row r="115" spans="8:8">
      <c r="H115" s="7"/>
    </row>
    <row r="116" spans="8:8">
      <c r="H116" s="7"/>
    </row>
    <row r="117" spans="8:8">
      <c r="H117" s="7"/>
    </row>
    <row r="118" spans="8:8">
      <c r="H118" s="7"/>
    </row>
    <row r="119" spans="8:8">
      <c r="H119" s="7"/>
    </row>
    <row r="120" spans="8:8">
      <c r="H120" s="7"/>
    </row>
    <row r="121" spans="8:8">
      <c r="H121" s="7"/>
    </row>
    <row r="122" spans="8:8">
      <c r="H122" s="7"/>
    </row>
    <row r="123" spans="8:8">
      <c r="H123" s="7"/>
    </row>
    <row r="124" spans="8:8">
      <c r="H124" s="7"/>
    </row>
    <row r="125" spans="8:8">
      <c r="H125" s="7"/>
    </row>
    <row r="126" spans="8:8">
      <c r="H126" s="7"/>
    </row>
    <row r="127" spans="8:8">
      <c r="H127" s="7"/>
    </row>
    <row r="128" spans="8:8">
      <c r="H128" s="7"/>
    </row>
    <row r="129" spans="8:8">
      <c r="H129" s="7"/>
    </row>
    <row r="130" spans="8:8">
      <c r="H130" s="7"/>
    </row>
    <row r="131" spans="8:8">
      <c r="H131" s="7"/>
    </row>
    <row r="132" spans="8:8">
      <c r="H132" s="7"/>
    </row>
    <row r="133" spans="8:8">
      <c r="H133" s="7"/>
    </row>
    <row r="134" spans="8:8">
      <c r="H134" s="7"/>
    </row>
    <row r="135" spans="8:8">
      <c r="H135" s="7"/>
    </row>
    <row r="136" spans="8:8">
      <c r="H136" s="7"/>
    </row>
    <row r="137" spans="8:8">
      <c r="H137" s="7"/>
    </row>
    <row r="138" spans="8:8">
      <c r="H138" s="7"/>
    </row>
    <row r="139" spans="8:8">
      <c r="H139" s="7"/>
    </row>
    <row r="140" spans="8:8">
      <c r="H140" s="7"/>
    </row>
    <row r="141" spans="8:8">
      <c r="H141" s="7"/>
    </row>
    <row r="142" spans="8:8">
      <c r="H142" s="7"/>
    </row>
    <row r="143" spans="8:8">
      <c r="H143" s="7"/>
    </row>
    <row r="144" spans="8:8">
      <c r="H144" s="7"/>
    </row>
    <row r="145" spans="8:8">
      <c r="H145" s="7"/>
    </row>
    <row r="146" spans="8:8">
      <c r="H146" s="7"/>
    </row>
    <row r="147" spans="8:8">
      <c r="H147" s="7"/>
    </row>
    <row r="148" spans="8:8">
      <c r="H148" s="7"/>
    </row>
    <row r="149" spans="8:8">
      <c r="H149" s="7"/>
    </row>
    <row r="150" spans="8:8">
      <c r="H150" s="7"/>
    </row>
    <row r="151" spans="8:8">
      <c r="H151" s="7"/>
    </row>
  </sheetData>
  <autoFilter ref="D1:F156" xr:uid="{B4A105D1-CCA2-4D94-BCB0-DE634376ECD8}"/>
  <phoneticPr fontId="12"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B419E9B13BB5D4BB91FFC77C14CDD99" ma:contentTypeVersion="19" ma:contentTypeDescription="Create a new document." ma:contentTypeScope="" ma:versionID="bc293d98d6fea4dc97cd0154016aa0ff">
  <xsd:schema xmlns:xsd="http://www.w3.org/2001/XMLSchema" xmlns:xs="http://www.w3.org/2001/XMLSchema" xmlns:p="http://schemas.microsoft.com/office/2006/metadata/properties" xmlns:ns1="http://schemas.microsoft.com/sharepoint/v3" xmlns:ns2="8ee340fd-cd13-4f3d-b3d6-902615e43fae" xmlns:ns3="285b3af6-2426-4547-8703-e4e854c9fa29" targetNamespace="http://schemas.microsoft.com/office/2006/metadata/properties" ma:root="true" ma:fieldsID="0f14fa9b2f63edbd075b74759f854a98" ns1:_="" ns2:_="" ns3:_="">
    <xsd:import namespace="http://schemas.microsoft.com/sharepoint/v3"/>
    <xsd:import namespace="8ee340fd-cd13-4f3d-b3d6-902615e43fae"/>
    <xsd:import namespace="285b3af6-2426-4547-8703-e4e854c9fa29"/>
    <xsd:element name="properties">
      <xsd:complexType>
        <xsd:sequence>
          <xsd:element name="documentManagement">
            <xsd:complexType>
              <xsd:all>
                <xsd:element ref="ns2:MediaServiceMetadata" minOccurs="0"/>
                <xsd:element ref="ns2:MediaServiceFastMetadata"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e340fd-cd13-4f3d-b3d6-902615e43f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21e8425-7dba-499b-b48b-8169bcfa5b71"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5b3af6-2426-4547-8703-e4e854c9fa2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cdf0521f-6870-48d8-a363-9e0d4ae6423a}" ma:internalName="TaxCatchAll" ma:showField="CatchAllData" ma:web="285b3af6-2426-4547-8703-e4e854c9fa2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8ee340fd-cd13-4f3d-b3d6-902615e43fae">
      <Terms xmlns="http://schemas.microsoft.com/office/infopath/2007/PartnerControls"/>
    </lcf76f155ced4ddcb4097134ff3c332f>
    <TaxCatchAll xmlns="285b3af6-2426-4547-8703-e4e854c9fa29" xsi:nil="true"/>
    <SharedWithUsers xmlns="285b3af6-2426-4547-8703-e4e854c9fa29">
      <UserInfo>
        <DisplayName>Harris, Deb</DisplayName>
        <AccountId>58</AccountId>
        <AccountType/>
      </UserInfo>
      <UserInfo>
        <DisplayName>Stein, Kaila</DisplayName>
        <AccountId>165</AccountId>
        <AccountType/>
      </UserInfo>
      <UserInfo>
        <DisplayName>Adkins, Emily</DisplayName>
        <AccountId>118</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C829B2-6BD9-4120-B471-CE3222E768BA}"/>
</file>

<file path=customXml/itemProps2.xml><?xml version="1.0" encoding="utf-8"?>
<ds:datastoreItem xmlns:ds="http://schemas.openxmlformats.org/officeDocument/2006/customXml" ds:itemID="{0DB52BEA-587E-40B0-9C21-C61437869212}"/>
</file>

<file path=customXml/itemProps3.xml><?xml version="1.0" encoding="utf-8"?>
<ds:datastoreItem xmlns:ds="http://schemas.openxmlformats.org/officeDocument/2006/customXml" ds:itemID="{80F0692B-1599-4D92-AA12-74B6D960C8FE}"/>
</file>

<file path=docMetadata/LabelInfo.xml><?xml version="1.0" encoding="utf-8"?>
<clbl:labelList xmlns:clbl="http://schemas.microsoft.com/office/2020/mipLabelMetadata">
  <clbl:label id="{cf90b97b-be46-4a00-9700-81ce4ff1b7f6}" enabled="0" method="" siteId="{cf90b97b-be46-4a00-9700-81ce4ff1b7f6}"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Stein, Kaila</dc:creator>
  <cp:keywords/>
  <dc:description/>
  <cp:lastModifiedBy/>
  <cp:revision/>
  <dcterms:created xsi:type="dcterms:W3CDTF">2024-02-09T16:02:25Z</dcterms:created>
  <dcterms:modified xsi:type="dcterms:W3CDTF">2025-01-09T23:06:39Z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0x0101001B419E9B13BB5D4BB91FFC77C14CDD99</vt:lpwstr>
  </property>
  <property fmtid="{D5CDD505-2E9C-101B-9397-08002B2CF9AE}" pid="3" name="MediaServiceImageTags">
    <vt:lpwstr/>
  </property>
</Properties>
</file>